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e34fbd69fa7983d/Desktop/"/>
    </mc:Choice>
  </mc:AlternateContent>
  <xr:revisionPtr revIDLastSave="272" documentId="14_{EC3BFC36-2FAC-431F-9F1E-32B5D00C079D}" xr6:coauthVersionLast="47" xr6:coauthVersionMax="47" xr10:uidLastSave="{13BE7AEB-F1BC-44FA-B523-FAB663A2FE62}"/>
  <bookViews>
    <workbookView xWindow="-110" yWindow="-110" windowWidth="19420" windowHeight="10300" xr2:uid="{00000000-000D-0000-FFFF-FFFF00000000}"/>
  </bookViews>
  <sheets>
    <sheet name="Bank Account" sheetId="1" r:id="rId1"/>
    <sheet name="Workings" sheetId="2" r:id="rId2"/>
    <sheet name="PC Accounts" sheetId="6" r:id="rId3"/>
    <sheet name="Accounts" sheetId="3" r:id="rId4"/>
    <sheet name="VAT Reclaim" sheetId="7" r:id="rId5"/>
    <sheet name="ARC" sheetId="5" r:id="rId6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1" i="1" l="1"/>
  <c r="G91" i="1"/>
  <c r="J91" i="1"/>
  <c r="D32" i="6"/>
  <c r="F43" i="3"/>
  <c r="H43" i="3"/>
  <c r="M4" i="3"/>
  <c r="B5" i="7"/>
  <c r="C5" i="7"/>
  <c r="D5" i="7"/>
  <c r="E5" i="7"/>
  <c r="B4" i="7"/>
  <c r="C4" i="7"/>
  <c r="D4" i="7"/>
  <c r="B6" i="7"/>
  <c r="C6" i="7"/>
  <c r="D6" i="7"/>
  <c r="M4" i="7"/>
  <c r="E4" i="7"/>
  <c r="I91" i="1"/>
  <c r="I4" i="7"/>
  <c r="E103" i="7"/>
  <c r="E112" i="7"/>
  <c r="B41" i="7"/>
  <c r="D37" i="6"/>
  <c r="H48" i="3"/>
  <c r="I111" i="2"/>
  <c r="I42" i="2"/>
  <c r="I43" i="2"/>
  <c r="H26" i="3"/>
  <c r="H25" i="3"/>
  <c r="H24" i="3"/>
  <c r="H23" i="3"/>
  <c r="H22" i="3"/>
  <c r="H21" i="3"/>
  <c r="D39" i="3"/>
  <c r="H10" i="3"/>
  <c r="H9" i="3"/>
  <c r="H8" i="3"/>
  <c r="H7" i="3"/>
  <c r="K111" i="2"/>
  <c r="I102" i="2"/>
  <c r="I101" i="2"/>
  <c r="I100" i="2"/>
  <c r="I108" i="2"/>
  <c r="I107" i="2"/>
  <c r="I106" i="2"/>
  <c r="I110" i="2"/>
  <c r="I109" i="2"/>
  <c r="I99" i="2"/>
  <c r="I96" i="2"/>
  <c r="I95" i="2"/>
  <c r="I94" i="2"/>
  <c r="I93" i="2"/>
  <c r="I92" i="2"/>
  <c r="I89" i="2"/>
  <c r="I88" i="2"/>
  <c r="I85" i="2"/>
  <c r="J85" i="2"/>
  <c r="D22" i="6"/>
  <c r="F34" i="3"/>
  <c r="H34" i="3"/>
  <c r="I82" i="2"/>
  <c r="I81" i="2"/>
  <c r="I80" i="2"/>
  <c r="I79" i="2"/>
  <c r="I76" i="2"/>
  <c r="I75" i="2"/>
  <c r="I74" i="2"/>
  <c r="I73" i="2"/>
  <c r="I70" i="2"/>
  <c r="I69" i="2"/>
  <c r="I68" i="2"/>
  <c r="I67" i="2"/>
  <c r="I66" i="2"/>
  <c r="I65" i="2"/>
  <c r="I64" i="2"/>
  <c r="I61" i="2"/>
  <c r="I60" i="2"/>
  <c r="I59" i="2"/>
  <c r="I58" i="2"/>
  <c r="I57" i="2"/>
  <c r="I56" i="2"/>
  <c r="I55" i="2"/>
  <c r="I54" i="2"/>
  <c r="I41" i="2"/>
  <c r="I40" i="2"/>
  <c r="I39" i="2"/>
  <c r="I51" i="2"/>
  <c r="I50" i="2"/>
  <c r="I49" i="2"/>
  <c r="I48" i="2"/>
  <c r="I47" i="2"/>
  <c r="I46" i="2"/>
  <c r="I45" i="2"/>
  <c r="I44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0" i="2"/>
  <c r="I19" i="2"/>
  <c r="I18" i="2"/>
  <c r="I17" i="2"/>
  <c r="I16" i="2"/>
  <c r="I15" i="2"/>
  <c r="I11" i="2"/>
  <c r="J11" i="2"/>
  <c r="D8" i="6"/>
  <c r="F15" i="3"/>
  <c r="H15" i="3"/>
  <c r="I9" i="2"/>
  <c r="J9" i="2"/>
  <c r="D9" i="6"/>
  <c r="F16" i="3"/>
  <c r="H16" i="3"/>
  <c r="I7" i="2"/>
  <c r="I6" i="2"/>
  <c r="K102" i="2"/>
  <c r="K96" i="2"/>
  <c r="K89" i="2"/>
  <c r="K85" i="2"/>
  <c r="K70" i="2"/>
  <c r="K61" i="2"/>
  <c r="K82" i="2"/>
  <c r="K76" i="2"/>
  <c r="D20" i="5"/>
  <c r="F20" i="5"/>
  <c r="H20" i="5"/>
  <c r="J20" i="5"/>
  <c r="D44" i="5"/>
  <c r="D46" i="5"/>
  <c r="D55" i="5"/>
  <c r="D59" i="5"/>
  <c r="F44" i="5"/>
  <c r="F46" i="5"/>
  <c r="F55" i="5"/>
  <c r="H44" i="5"/>
  <c r="J44" i="5"/>
  <c r="H46" i="5"/>
  <c r="J46" i="5"/>
  <c r="H49" i="5"/>
  <c r="J49" i="5"/>
  <c r="J50" i="5"/>
  <c r="J55" i="5"/>
  <c r="J60" i="5"/>
  <c r="H50" i="5"/>
  <c r="H55" i="5"/>
  <c r="H60" i="5"/>
  <c r="J102" i="2"/>
  <c r="D36" i="6"/>
  <c r="H47" i="3"/>
  <c r="H4" i="7"/>
  <c r="J4" i="7"/>
  <c r="J89" i="2"/>
  <c r="D23" i="6"/>
  <c r="F35" i="3"/>
  <c r="H35" i="3"/>
  <c r="D18" i="3"/>
  <c r="J111" i="2"/>
  <c r="D25" i="6"/>
  <c r="F37" i="3"/>
  <c r="H37" i="3"/>
  <c r="J76" i="2"/>
  <c r="D20" i="6"/>
  <c r="F32" i="3"/>
  <c r="H32" i="3"/>
  <c r="J96" i="2"/>
  <c r="D24" i="6"/>
  <c r="F36" i="3"/>
  <c r="H36" i="3"/>
  <c r="J7" i="2"/>
  <c r="J61" i="2"/>
  <c r="D18" i="6"/>
  <c r="F30" i="3"/>
  <c r="H30" i="3"/>
  <c r="J20" i="2"/>
  <c r="D15" i="6"/>
  <c r="F27" i="3"/>
  <c r="H27" i="3"/>
  <c r="J36" i="2"/>
  <c r="D16" i="6"/>
  <c r="F28" i="3"/>
  <c r="H28" i="3"/>
  <c r="M7" i="3"/>
  <c r="D26" i="6"/>
  <c r="J70" i="2"/>
  <c r="D19" i="6"/>
  <c r="F31" i="3"/>
  <c r="H31" i="3"/>
  <c r="J82" i="2"/>
  <c r="D21" i="6"/>
  <c r="F33" i="3"/>
  <c r="H33" i="3"/>
  <c r="F34" i="6"/>
  <c r="F39" i="6"/>
  <c r="D41" i="3"/>
  <c r="D7" i="6"/>
  <c r="D50" i="3"/>
  <c r="D54" i="3"/>
  <c r="D11" i="6"/>
  <c r="F14" i="3"/>
  <c r="F18" i="3"/>
  <c r="H14" i="3"/>
  <c r="H18" i="3"/>
  <c r="M5" i="3"/>
  <c r="M6" i="3"/>
  <c r="I115" i="1"/>
  <c r="I125" i="1"/>
  <c r="G115" i="1"/>
  <c r="J51" i="2"/>
  <c r="D17" i="6"/>
  <c r="F29" i="3"/>
  <c r="H29" i="3"/>
  <c r="H39" i="3"/>
  <c r="F39" i="3"/>
  <c r="F41" i="3"/>
  <c r="F50" i="3"/>
  <c r="D28" i="6"/>
  <c r="M9" i="3"/>
  <c r="M10" i="3"/>
  <c r="H41" i="3"/>
  <c r="H50" i="3"/>
  <c r="D30" i="6"/>
  <c r="D34" i="6"/>
  <c r="D39" i="6"/>
  <c r="F115" i="1"/>
  <c r="F125" i="1"/>
  <c r="H115" i="1"/>
  <c r="H125" i="1"/>
  <c r="H91" i="1"/>
  <c r="H90" i="1"/>
  <c r="F52" i="3"/>
  <c r="F54" i="3"/>
  <c r="H52" i="3"/>
  <c r="H54" i="3"/>
  <c r="D41" i="6"/>
  <c r="D43" i="6"/>
</calcChain>
</file>

<file path=xl/sharedStrings.xml><?xml version="1.0" encoding="utf-8"?>
<sst xmlns="http://schemas.openxmlformats.org/spreadsheetml/2006/main" count="719" uniqueCount="324">
  <si>
    <t>Date Approved</t>
  </si>
  <si>
    <t>Date Cashed</t>
  </si>
  <si>
    <t>Voucher No</t>
  </si>
  <si>
    <t>Payee</t>
  </si>
  <si>
    <t>Description</t>
  </si>
  <si>
    <t>Expenditure</t>
  </si>
  <si>
    <t>Receipts</t>
  </si>
  <si>
    <t>Balance</t>
  </si>
  <si>
    <t>VAT</t>
  </si>
  <si>
    <t>Carried forward</t>
  </si>
  <si>
    <t>SODC</t>
  </si>
  <si>
    <t>Precept</t>
  </si>
  <si>
    <t>History Group</t>
  </si>
  <si>
    <t>Grant</t>
  </si>
  <si>
    <t>PCC</t>
  </si>
  <si>
    <t>Toddler group</t>
  </si>
  <si>
    <t>Village Hall- Post Office</t>
  </si>
  <si>
    <t>Astons Web Team</t>
  </si>
  <si>
    <t>Village Hall</t>
  </si>
  <si>
    <t>Hall hire for PC meetings</t>
  </si>
  <si>
    <t>Clerk fees</t>
  </si>
  <si>
    <t>Simplicity Payroll</t>
  </si>
  <si>
    <t>Payroll</t>
  </si>
  <si>
    <t xml:space="preserve">Dog Bin Emptying </t>
  </si>
  <si>
    <t>CIL Monies</t>
  </si>
  <si>
    <t>ARC</t>
  </si>
  <si>
    <t>Table tennis setting</t>
  </si>
  <si>
    <t>clerk fees</t>
  </si>
  <si>
    <t>Zurich Insurance</t>
  </si>
  <si>
    <t>Insurance</t>
  </si>
  <si>
    <t>Wel medical</t>
  </si>
  <si>
    <t>Defib cabinet</t>
  </si>
  <si>
    <t>Shingle in non returnable crane bag</t>
  </si>
  <si>
    <t>C Ray</t>
  </si>
  <si>
    <t>Aston Tirrold &amp; Upthorpe PC</t>
  </si>
  <si>
    <t>Hire of Village Hall</t>
  </si>
  <si>
    <t>Rustic Management</t>
  </si>
  <si>
    <t>Gardening Work</t>
  </si>
  <si>
    <t>OALC</t>
  </si>
  <si>
    <t>Training Course for C Ray</t>
  </si>
  <si>
    <t xml:space="preserve">Printer/Ink </t>
  </si>
  <si>
    <t>Astons Recreation</t>
  </si>
  <si>
    <t>Tree Survey/PAT elctrical check</t>
  </si>
  <si>
    <t>Moore</t>
  </si>
  <si>
    <t xml:space="preserve">External Auditors </t>
  </si>
  <si>
    <t>Registration Busin</t>
  </si>
  <si>
    <t>Registration Busin (Data Protection Fee)</t>
  </si>
  <si>
    <t>Boiler Service</t>
  </si>
  <si>
    <t>Playsafety</t>
  </si>
  <si>
    <t>Annual Inspection</t>
  </si>
  <si>
    <t>ICO ZA439996</t>
  </si>
  <si>
    <t>Data Protection Fee</t>
  </si>
  <si>
    <t>Information Commis</t>
  </si>
  <si>
    <t>Data Protection Fee refund</t>
  </si>
  <si>
    <t>Reimbursement 2020 payment to web team</t>
  </si>
  <si>
    <t>Annual website charge</t>
  </si>
  <si>
    <t>Dropbox annual charge</t>
  </si>
  <si>
    <t xml:space="preserve">Laminate Flooring in the Pavilion </t>
  </si>
  <si>
    <t>playsafety</t>
  </si>
  <si>
    <t>Refund for the safety check (ARC paid as well)</t>
  </si>
  <si>
    <t>Aston Tirrold &amp; Upthorpe Village Hall</t>
  </si>
  <si>
    <t>Hall hire for PC meetings (Oct, Nov &amp; Dec)</t>
  </si>
  <si>
    <t>22.02.2024</t>
  </si>
  <si>
    <t>Friends of the Ridgeway</t>
  </si>
  <si>
    <t>Annual Subscription</t>
  </si>
  <si>
    <t>Arbocare Ltd</t>
  </si>
  <si>
    <t>Tree Work</t>
  </si>
  <si>
    <t>Tractor Repairs</t>
  </si>
  <si>
    <t>Rospa playground safety check</t>
  </si>
  <si>
    <t>Fire extinguisher check and replacement</t>
  </si>
  <si>
    <t>Printer ink</t>
  </si>
  <si>
    <t>Membership fee</t>
  </si>
  <si>
    <t>Current Balance</t>
  </si>
  <si>
    <t>Forecast Balance</t>
  </si>
  <si>
    <t>Total</t>
  </si>
  <si>
    <t>Net</t>
  </si>
  <si>
    <t>Notes to the Accounts</t>
  </si>
  <si>
    <t>Signed:</t>
  </si>
  <si>
    <t>Agreed with records presented for examination.</t>
  </si>
  <si>
    <t>Internal Audit</t>
  </si>
  <si>
    <t>-</t>
  </si>
  <si>
    <t>Deposit Account</t>
  </si>
  <si>
    <t>Current Account</t>
  </si>
  <si>
    <t>Closing Bank Balances</t>
  </si>
  <si>
    <t>Closing Bank Balances per Accounts</t>
  </si>
  <si>
    <t>H&amp;S reimbursed</t>
  </si>
  <si>
    <t>Outstanding VAT reclaim</t>
  </si>
  <si>
    <t>VAT reclaim reimbursed</t>
  </si>
  <si>
    <t xml:space="preserve">H&amp;S payments reimbursed </t>
  </si>
  <si>
    <t>Opening Bank Balances</t>
  </si>
  <si>
    <t>Increase/(Decrease) in Cash Balances for year</t>
  </si>
  <si>
    <t>- Machinery</t>
  </si>
  <si>
    <t xml:space="preserve"> - New playground</t>
  </si>
  <si>
    <t>Fixed Assets - Pavillion</t>
  </si>
  <si>
    <t>Safety check (now paid by PC)</t>
  </si>
  <si>
    <t>Playground</t>
  </si>
  <si>
    <t xml:space="preserve">Consumables </t>
  </si>
  <si>
    <t>Cleaning costs</t>
  </si>
  <si>
    <t>Insurance (now paid by PC)</t>
  </si>
  <si>
    <t>Grundon Bins</t>
  </si>
  <si>
    <t>Electricity</t>
  </si>
  <si>
    <t>Gas</t>
  </si>
  <si>
    <t>Water</t>
  </si>
  <si>
    <t>Pavilion</t>
  </si>
  <si>
    <t>Service &amp; Diesel</t>
  </si>
  <si>
    <t>Machinery &amp; Equipment</t>
  </si>
  <si>
    <t>Maintenance</t>
  </si>
  <si>
    <t>Other  - Roller hire</t>
  </si>
  <si>
    <t>Mowing &amp; Strimming</t>
  </si>
  <si>
    <t>Ground</t>
  </si>
  <si>
    <t>EXPENDITURE</t>
  </si>
  <si>
    <t xml:space="preserve"> </t>
  </si>
  <si>
    <t>PC support + other</t>
  </si>
  <si>
    <t>SODC for boiler</t>
  </si>
  <si>
    <t>Grants etc</t>
  </si>
  <si>
    <t>Astonathlon</t>
  </si>
  <si>
    <t>Ladies SS</t>
  </si>
  <si>
    <t>Safari Supper</t>
  </si>
  <si>
    <t>Fireworks</t>
  </si>
  <si>
    <t>Astonbury</t>
  </si>
  <si>
    <t>Fund Raising</t>
  </si>
  <si>
    <t>Refundable deposit  (1)</t>
  </si>
  <si>
    <t>Donations &amp; hire</t>
  </si>
  <si>
    <t>£</t>
  </si>
  <si>
    <t>INCOME</t>
  </si>
  <si>
    <t>Year to 31.3.2021</t>
  </si>
  <si>
    <t>Year to 31.3.2022</t>
  </si>
  <si>
    <t>Year to 31.3.2023</t>
  </si>
  <si>
    <t>Year to 31.3.24</t>
  </si>
  <si>
    <t>Income &amp; Expenditure Account 1.4.2023 to 31.3.24</t>
  </si>
  <si>
    <t>Aston Tirrold and Aston Upthorpe Parish Councils</t>
  </si>
  <si>
    <t>Astons Recreation Committee</t>
  </si>
  <si>
    <t>Aston Upthorpe &amp; Aston Tirrold Parish Council Consolidated Accounts</t>
  </si>
  <si>
    <t>PC</t>
  </si>
  <si>
    <t>Consolidated</t>
  </si>
  <si>
    <t>Income</t>
  </si>
  <si>
    <t>Aston Upthorpe &amp; Aston Tirrold Parish Council Accounts</t>
  </si>
  <si>
    <t>Other</t>
  </si>
  <si>
    <t>Grants</t>
  </si>
  <si>
    <t>Clerk Fees</t>
  </si>
  <si>
    <t>Payroll costs</t>
  </si>
  <si>
    <t>Payroll Costs</t>
  </si>
  <si>
    <t>Annual Fees</t>
  </si>
  <si>
    <t>Roads &amp; Footpaths</t>
  </si>
  <si>
    <t>Village Hall Hire</t>
  </si>
  <si>
    <t>Defibrillator Costs</t>
  </si>
  <si>
    <t>Other costs</t>
  </si>
  <si>
    <t>Dog Bin Emptying</t>
  </si>
  <si>
    <t xml:space="preserve">Insurance   </t>
  </si>
  <si>
    <t xml:space="preserve">Closing Balance </t>
  </si>
  <si>
    <t>ARC VAT Reclaim</t>
  </si>
  <si>
    <t>ARC Investment</t>
  </si>
  <si>
    <t>ARC Health &amp; Safety</t>
  </si>
  <si>
    <t>PC VAT Reclaim</t>
  </si>
  <si>
    <t>Fundraising</t>
  </si>
  <si>
    <t>PC contributions</t>
  </si>
  <si>
    <t>ARC income</t>
  </si>
  <si>
    <t>Total Income</t>
  </si>
  <si>
    <t>Grounds</t>
  </si>
  <si>
    <t>Utilities</t>
  </si>
  <si>
    <t>Bins, cleaning, consumables</t>
  </si>
  <si>
    <t>VAT Reclaim</t>
  </si>
  <si>
    <t>Dog bin emptying</t>
  </si>
  <si>
    <t>VAT to reclaim</t>
  </si>
  <si>
    <t>VAT received</t>
  </si>
  <si>
    <t>AGAR Form</t>
  </si>
  <si>
    <t>Balance Brought Forward</t>
  </si>
  <si>
    <t>Total other receipts</t>
  </si>
  <si>
    <t>Staff costs</t>
  </si>
  <si>
    <t>Loan repayments</t>
  </si>
  <si>
    <t>All other payments</t>
  </si>
  <si>
    <t>Balance Carried forward</t>
  </si>
  <si>
    <t>Date of Invoice</t>
  </si>
  <si>
    <t>Supplier's VAT Registration Number</t>
  </si>
  <si>
    <t>Brief Description of Supply</t>
  </si>
  <si>
    <t>To whom addressed</t>
  </si>
  <si>
    <t>VAT paid</t>
  </si>
  <si>
    <t>GB 932793988</t>
  </si>
  <si>
    <t>GB397959113</t>
  </si>
  <si>
    <t>Beer</t>
  </si>
  <si>
    <t>GB925750121</t>
  </si>
  <si>
    <t>GB221079048</t>
  </si>
  <si>
    <t>Insulated cups</t>
  </si>
  <si>
    <t>Susan Pallett</t>
  </si>
  <si>
    <t>Napkins</t>
  </si>
  <si>
    <t>Jo Walshe</t>
  </si>
  <si>
    <t>Ground mats</t>
  </si>
  <si>
    <t>Jeremy Imbush</t>
  </si>
  <si>
    <t>Mrs Jo Walshe</t>
  </si>
  <si>
    <t>ARC &amp; Sports Pavilion</t>
  </si>
  <si>
    <t>Grundon - bins</t>
  </si>
  <si>
    <t>Didcot Plant - roller hire</t>
  </si>
  <si>
    <t>Connect Installations - PATest</t>
  </si>
  <si>
    <t>Astons Pavilion &amp; Recreation Grd</t>
  </si>
  <si>
    <t>Boston seeds - grass seed &amp; fertilser</t>
  </si>
  <si>
    <t>Amazon - laminator</t>
  </si>
  <si>
    <t>Jane Imbush</t>
  </si>
  <si>
    <t>Didcot Calor &amp; Paving - gas for bbq</t>
  </si>
  <si>
    <t>Travis Perkins - outside tap</t>
  </si>
  <si>
    <t>Wood Finishes Direct - balustrade oil</t>
  </si>
  <si>
    <t>Hazell &amp; Jefferies - skip</t>
  </si>
  <si>
    <t>Prior - Recreation Ground</t>
  </si>
  <si>
    <t>MHL - boiler service</t>
  </si>
  <si>
    <t>Astons Recreation Grd</t>
  </si>
  <si>
    <t>Playsafety - playground checks</t>
  </si>
  <si>
    <t>SumUp - card reader</t>
  </si>
  <si>
    <t>Hygiene Depot - paper towels, loo roll etc</t>
  </si>
  <si>
    <t>Aston Recreation Committee</t>
  </si>
  <si>
    <t>LSW - gaffa tape etc</t>
  </si>
  <si>
    <t>Cash</t>
  </si>
  <si>
    <t>Chandlers - mower parts</t>
  </si>
  <si>
    <t>(Till receipt only)</t>
  </si>
  <si>
    <t>Nothing but padlocks - main gate</t>
  </si>
  <si>
    <t>Behind Closed Doors - shutter part</t>
  </si>
  <si>
    <t>The Astons Recreation Ground</t>
  </si>
  <si>
    <t>Kings Flooring - laminate for main room</t>
  </si>
  <si>
    <t>Aston Pavilion</t>
  </si>
  <si>
    <t>Red Box - fire extinguisher service</t>
  </si>
  <si>
    <t>2023-24 Total</t>
  </si>
  <si>
    <t>Unclaimed VAT 2022-23</t>
  </si>
  <si>
    <t>Causeway Elec - 2 light fittings</t>
  </si>
  <si>
    <t>Astons Pavilion</t>
  </si>
  <si>
    <t>KWC heating - hot water leak repairr</t>
  </si>
  <si>
    <t>British Gas - electricity</t>
  </si>
  <si>
    <t>British Gas - gas</t>
  </si>
  <si>
    <t>SSE - final electricity bill</t>
  </si>
  <si>
    <t>Grand Total</t>
  </si>
  <si>
    <t>Date of invoice</t>
  </si>
  <si>
    <t>Suppliers VAT number</t>
  </si>
  <si>
    <t>16.03.2023</t>
  </si>
  <si>
    <t>Simplicity payroll service</t>
  </si>
  <si>
    <t>Parish Council</t>
  </si>
  <si>
    <t>30.04.2023</t>
  </si>
  <si>
    <t>31.05.2023</t>
  </si>
  <si>
    <t>30.06.2023</t>
  </si>
  <si>
    <t>31.07.2023</t>
  </si>
  <si>
    <t>30.09.2023</t>
  </si>
  <si>
    <t>31.10.2023</t>
  </si>
  <si>
    <t>30.11.2023</t>
  </si>
  <si>
    <t>31.12.2023</t>
  </si>
  <si>
    <t>31.01.2014</t>
  </si>
  <si>
    <t>24.04.2023</t>
  </si>
  <si>
    <t>Simplicity payroll end of year paperwork</t>
  </si>
  <si>
    <t>Dog poo bin emptying</t>
  </si>
  <si>
    <t>06.02.2023</t>
  </si>
  <si>
    <t>17.06.2023</t>
  </si>
  <si>
    <t>20.07.2023</t>
  </si>
  <si>
    <t>Training course for C.Ray</t>
  </si>
  <si>
    <t>07.07.2023</t>
  </si>
  <si>
    <t>Printer and ink</t>
  </si>
  <si>
    <t>26.06.2023</t>
  </si>
  <si>
    <t>P.A.T testing</t>
  </si>
  <si>
    <t>05.09.2023</t>
  </si>
  <si>
    <t>Moore audit</t>
  </si>
  <si>
    <t>15.09.2023</t>
  </si>
  <si>
    <t>Play safety inspection</t>
  </si>
  <si>
    <t>03.01.2024</t>
  </si>
  <si>
    <t>Installation of bollards</t>
  </si>
  <si>
    <t>Total PC to reclaim</t>
  </si>
  <si>
    <t>2022-23 in 2023-24</t>
  </si>
  <si>
    <t>2023-24 Claimed</t>
  </si>
  <si>
    <t>2023-24 To claim next year</t>
  </si>
  <si>
    <t>Cash statement: Track the Bank Account here</t>
  </si>
  <si>
    <t>Summarising the PC Accounts</t>
  </si>
  <si>
    <t>2024-2025</t>
  </si>
  <si>
    <t>Year to 31.3.25</t>
  </si>
  <si>
    <t>Income &amp; Expenditure Account 1.4.2024 to 31.3.25</t>
  </si>
  <si>
    <t>2025-2026</t>
  </si>
  <si>
    <t>Lloyds Bank</t>
  </si>
  <si>
    <t>Service Charge</t>
  </si>
  <si>
    <t>Clerk Salary</t>
  </si>
  <si>
    <t>C.Ray</t>
  </si>
  <si>
    <t>Payroll Service</t>
  </si>
  <si>
    <t>End of year submission</t>
  </si>
  <si>
    <t xml:space="preserve">Dog bin emptying </t>
  </si>
  <si>
    <t>Village hall hire for pc meetings (Jan, Feb &amp; March)</t>
  </si>
  <si>
    <t>Post office out-reach service</t>
  </si>
  <si>
    <t>Burial ground</t>
  </si>
  <si>
    <t>Toddler Group</t>
  </si>
  <si>
    <t>McVeigh Parker &amp; Co Ltd</t>
  </si>
  <si>
    <t xml:space="preserve">Kissing Gate </t>
  </si>
  <si>
    <t>HMRC VAT reclaim</t>
  </si>
  <si>
    <t>VAT reclaim</t>
  </si>
  <si>
    <t>Zip wire reimbursed</t>
  </si>
  <si>
    <t>Printer Ink</t>
  </si>
  <si>
    <t>Insurance Renewal</t>
  </si>
  <si>
    <t>service Charge</t>
  </si>
  <si>
    <t>Deborah O'Brien</t>
  </si>
  <si>
    <t>Internal audit invoice</t>
  </si>
  <si>
    <t>Gift for previous internal auditor</t>
  </si>
  <si>
    <t>Pepler fine fencing Ltd</t>
  </si>
  <si>
    <t>Installing kissing gate and three signs</t>
  </si>
  <si>
    <t>Village hall hire for pc meetings (April, May &amp; June)</t>
  </si>
  <si>
    <t xml:space="preserve">Laptop </t>
  </si>
  <si>
    <t>Laptop bag</t>
  </si>
  <si>
    <t>Bouchier Fencing Limited</t>
  </si>
  <si>
    <t>Material for Boules club</t>
  </si>
  <si>
    <t>Dorset Soils Stone Zone &amp; Aggregates Landscaping Centre</t>
  </si>
  <si>
    <t>Aggregates for Boules club</t>
  </si>
  <si>
    <t>Microsoft Package for Clerk Laptop</t>
  </si>
  <si>
    <t>Contracting services from Jan-July 2025</t>
  </si>
  <si>
    <t>Payroll Service for August &amp; September</t>
  </si>
  <si>
    <t>Hall Hire for PC meetings (July &amp; Sept)</t>
  </si>
  <si>
    <t>Moore Stephens</t>
  </si>
  <si>
    <t>External Audit Invoice</t>
  </si>
  <si>
    <t>ICO (Information Commissioners Office)</t>
  </si>
  <si>
    <t>Membership Renewal</t>
  </si>
  <si>
    <t>Astons Website</t>
  </si>
  <si>
    <t>Annual Website Fee</t>
  </si>
  <si>
    <t>Contracting services from Aug-Dec 2025</t>
  </si>
  <si>
    <t>Whites of Appleton Ltd</t>
  </si>
  <si>
    <t>Maintenance and inspection of bell installation</t>
  </si>
  <si>
    <t>Justin Keeble</t>
  </si>
  <si>
    <t>Donatation to Royal British legion Poppy Wreaths</t>
  </si>
  <si>
    <t>Wel Medical</t>
  </si>
  <si>
    <t>Expenses - Printer Ink</t>
  </si>
  <si>
    <t>Replacement Pads for Defib</t>
  </si>
  <si>
    <t>VAT No:</t>
  </si>
  <si>
    <t>Repair and Refit Tenor Clapper</t>
  </si>
  <si>
    <t>Hall Hire for PC meetings (4th Quarter 2025)</t>
  </si>
  <si>
    <t>Repair Village Notice Boards</t>
  </si>
  <si>
    <t xml:space="preserve">Back Pay </t>
  </si>
  <si>
    <t>HMRC</t>
  </si>
  <si>
    <t>Employers 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</si>
</sst>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;[Red]\-&quot;£&quot;#,##0"/>
    <numFmt numFmtId="8" formatCode="&quot;£&quot;#,##0.00;[Red]\-&quot;£&quot;#,##0.00"/>
    <numFmt numFmtId="43" formatCode="_-* #,##0.00_-;\-* #,##0.00_-;_-* &quot;-&quot;??_-;_-@_-"/>
    <numFmt numFmtId="164" formatCode="&quot;£&quot;#,##0.00_);[Red]\(&quot;£&quot;#,##0.00\)"/>
    <numFmt numFmtId="165" formatCode="_(* #,##0.00_);_(* \(#,##0.00\);_(* &quot;-&quot;??_);_(@_)"/>
    <numFmt numFmtId="166" formatCode="&quot;£&quot;#,##0.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charset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323233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sz val="11"/>
      <color rgb="FF000000"/>
      <name val="Calibri"/>
      <family val="2"/>
    </font>
    <font>
      <b/>
      <u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4D2C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</borders>
  <cellStyleXfs count="3">
    <xf numFmtId="0" fontId="0" fillId="0" borderId="0"/>
    <xf numFmtId="0" fontId="4" fillId="0" borderId="0"/>
    <xf numFmtId="165" fontId="4" fillId="0" borderId="0" applyFont="0" applyFill="0" applyBorder="0" applyAlignment="0" applyProtection="0"/>
  </cellStyleXfs>
  <cellXfs count="115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8" fontId="1" fillId="2" borderId="0" xfId="0" applyNumberFormat="1" applyFont="1" applyFill="1"/>
    <xf numFmtId="8" fontId="0" fillId="0" borderId="0" xfId="0" applyNumberFormat="1"/>
    <xf numFmtId="14" fontId="0" fillId="0" borderId="0" xfId="0" applyNumberFormat="1"/>
    <xf numFmtId="14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left"/>
    </xf>
    <xf numFmtId="6" fontId="0" fillId="0" borderId="0" xfId="0" applyNumberFormat="1"/>
    <xf numFmtId="0" fontId="1" fillId="0" borderId="1" xfId="0" applyFont="1" applyBorder="1"/>
    <xf numFmtId="0" fontId="0" fillId="0" borderId="1" xfId="0" applyBorder="1"/>
    <xf numFmtId="0" fontId="1" fillId="0" borderId="0" xfId="0" applyFont="1"/>
    <xf numFmtId="8" fontId="1" fillId="0" borderId="0" xfId="0" applyNumberFormat="1" applyFont="1"/>
    <xf numFmtId="164" fontId="0" fillId="0" borderId="0" xfId="0" applyNumberFormat="1"/>
    <xf numFmtId="14" fontId="2" fillId="0" borderId="0" xfId="0" applyNumberFormat="1" applyFont="1" applyAlignment="1">
      <alignment horizontal="left"/>
    </xf>
    <xf numFmtId="0" fontId="4" fillId="0" borderId="0" xfId="1"/>
    <xf numFmtId="0" fontId="1" fillId="0" borderId="0" xfId="1" applyFont="1"/>
    <xf numFmtId="165" fontId="0" fillId="0" borderId="0" xfId="2" applyFont="1" applyBorder="1"/>
    <xf numFmtId="165" fontId="0" fillId="0" borderId="2" xfId="2" applyFont="1" applyBorder="1"/>
    <xf numFmtId="165" fontId="0" fillId="0" borderId="0" xfId="2" applyFont="1"/>
    <xf numFmtId="0" fontId="4" fillId="0" borderId="0" xfId="1" applyAlignment="1">
      <alignment horizontal="left"/>
    </xf>
    <xf numFmtId="0" fontId="5" fillId="0" borderId="0" xfId="1" applyFont="1"/>
    <xf numFmtId="165" fontId="4" fillId="0" borderId="0" xfId="1" applyNumberFormat="1" applyAlignment="1">
      <alignment horizontal="left"/>
    </xf>
    <xf numFmtId="0" fontId="6" fillId="0" borderId="3" xfId="1" applyFont="1" applyBorder="1"/>
    <xf numFmtId="165" fontId="4" fillId="0" borderId="0" xfId="1" applyNumberFormat="1"/>
    <xf numFmtId="0" fontId="4" fillId="0" borderId="4" xfId="1" applyBorder="1"/>
    <xf numFmtId="0" fontId="4" fillId="0" borderId="3" xfId="1" applyBorder="1"/>
    <xf numFmtId="165" fontId="6" fillId="0" borderId="4" xfId="2" applyFont="1" applyBorder="1"/>
    <xf numFmtId="4" fontId="7" fillId="0" borderId="4" xfId="1" applyNumberFormat="1" applyFont="1" applyBorder="1" applyAlignment="1">
      <alignment horizontal="right"/>
    </xf>
    <xf numFmtId="165" fontId="0" fillId="0" borderId="4" xfId="2" applyFont="1" applyFill="1" applyBorder="1"/>
    <xf numFmtId="165" fontId="4" fillId="0" borderId="4" xfId="1" applyNumberFormat="1" applyBorder="1"/>
    <xf numFmtId="0" fontId="8" fillId="0" borderId="0" xfId="1" applyFont="1"/>
    <xf numFmtId="2" fontId="6" fillId="0" borderId="4" xfId="1" applyNumberFormat="1" applyFont="1" applyBorder="1"/>
    <xf numFmtId="0" fontId="4" fillId="0" borderId="5" xfId="1" applyBorder="1"/>
    <xf numFmtId="165" fontId="0" fillId="0" borderId="4" xfId="2" applyFont="1" applyBorder="1"/>
    <xf numFmtId="2" fontId="4" fillId="0" borderId="4" xfId="1" applyNumberFormat="1" applyBorder="1"/>
    <xf numFmtId="4" fontId="4" fillId="0" borderId="4" xfId="1" applyNumberFormat="1" applyBorder="1"/>
    <xf numFmtId="165" fontId="6" fillId="0" borderId="6" xfId="2" applyFont="1" applyBorder="1"/>
    <xf numFmtId="165" fontId="6" fillId="0" borderId="6" xfId="2" applyFont="1" applyBorder="1" applyAlignment="1">
      <alignment horizontal="right"/>
    </xf>
    <xf numFmtId="165" fontId="0" fillId="0" borderId="6" xfId="2" applyFont="1" applyBorder="1" applyAlignment="1">
      <alignment horizontal="right"/>
    </xf>
    <xf numFmtId="0" fontId="4" fillId="0" borderId="7" xfId="1" applyBorder="1"/>
    <xf numFmtId="43" fontId="6" fillId="0" borderId="4" xfId="1" applyNumberFormat="1" applyFont="1" applyBorder="1"/>
    <xf numFmtId="43" fontId="6" fillId="0" borderId="4" xfId="1" applyNumberFormat="1" applyFont="1" applyBorder="1" applyAlignment="1">
      <alignment horizontal="right"/>
    </xf>
    <xf numFmtId="43" fontId="4" fillId="0" borderId="4" xfId="1" applyNumberFormat="1" applyBorder="1" applyAlignment="1">
      <alignment horizontal="right"/>
    </xf>
    <xf numFmtId="0" fontId="4" fillId="0" borderId="8" xfId="1" applyBorder="1"/>
    <xf numFmtId="165" fontId="0" fillId="0" borderId="6" xfId="2" applyFont="1" applyBorder="1"/>
    <xf numFmtId="4" fontId="6" fillId="0" borderId="4" xfId="1" applyNumberFormat="1" applyFont="1" applyBorder="1"/>
    <xf numFmtId="49" fontId="4" fillId="0" borderId="0" xfId="1" applyNumberFormat="1"/>
    <xf numFmtId="165" fontId="6" fillId="0" borderId="4" xfId="2" applyFont="1" applyFill="1" applyBorder="1"/>
    <xf numFmtId="0" fontId="6" fillId="0" borderId="4" xfId="1" applyFont="1" applyBorder="1"/>
    <xf numFmtId="0" fontId="6" fillId="0" borderId="4" xfId="1" applyFont="1" applyBorder="1" applyAlignment="1">
      <alignment horizontal="center"/>
    </xf>
    <xf numFmtId="0" fontId="4" fillId="0" borderId="4" xfId="1" applyBorder="1" applyAlignment="1">
      <alignment horizontal="center"/>
    </xf>
    <xf numFmtId="0" fontId="6" fillId="0" borderId="9" xfId="1" applyFont="1" applyBorder="1"/>
    <xf numFmtId="0" fontId="3" fillId="0" borderId="9" xfId="1" applyFont="1" applyBorder="1"/>
    <xf numFmtId="0" fontId="9" fillId="0" borderId="0" xfId="1" applyFont="1"/>
    <xf numFmtId="0" fontId="1" fillId="0" borderId="0" xfId="0" applyFont="1" applyAlignment="1">
      <alignment horizontal="center"/>
    </xf>
    <xf numFmtId="0" fontId="10" fillId="0" borderId="0" xfId="0" applyFont="1"/>
    <xf numFmtId="14" fontId="10" fillId="0" borderId="0" xfId="0" applyNumberFormat="1" applyFont="1" applyAlignment="1">
      <alignment horizontal="left"/>
    </xf>
    <xf numFmtId="14" fontId="11" fillId="0" borderId="0" xfId="0" applyNumberFormat="1" applyFont="1" applyAlignment="1">
      <alignment horizontal="left"/>
    </xf>
    <xf numFmtId="0" fontId="11" fillId="0" borderId="0" xfId="0" applyFont="1"/>
    <xf numFmtId="14" fontId="12" fillId="0" borderId="0" xfId="0" applyNumberFormat="1" applyFont="1" applyAlignment="1">
      <alignment horizontal="left"/>
    </xf>
    <xf numFmtId="164" fontId="1" fillId="0" borderId="0" xfId="0" applyNumberFormat="1" applyFont="1"/>
    <xf numFmtId="14" fontId="1" fillId="0" borderId="0" xfId="0" applyNumberFormat="1" applyFont="1"/>
    <xf numFmtId="165" fontId="0" fillId="0" borderId="0" xfId="0" applyNumberFormat="1"/>
    <xf numFmtId="8" fontId="4" fillId="0" borderId="7" xfId="1" applyNumberFormat="1" applyBorder="1"/>
    <xf numFmtId="43" fontId="4" fillId="0" borderId="0" xfId="1" applyNumberFormat="1"/>
    <xf numFmtId="0" fontId="4" fillId="0" borderId="0" xfId="0" applyFont="1"/>
    <xf numFmtId="0" fontId="4" fillId="0" borderId="9" xfId="1" applyBorder="1"/>
    <xf numFmtId="0" fontId="13" fillId="0" borderId="0" xfId="1" applyFont="1"/>
    <xf numFmtId="165" fontId="4" fillId="0" borderId="4" xfId="2" applyFont="1" applyFill="1" applyBorder="1"/>
    <xf numFmtId="165" fontId="4" fillId="0" borderId="6" xfId="2" applyFont="1" applyBorder="1"/>
    <xf numFmtId="0" fontId="14" fillId="0" borderId="0" xfId="1" applyFont="1"/>
    <xf numFmtId="165" fontId="4" fillId="0" borderId="4" xfId="2" applyFont="1" applyBorder="1"/>
    <xf numFmtId="165" fontId="4" fillId="0" borderId="6" xfId="2" applyFont="1" applyBorder="1" applyAlignment="1">
      <alignment horizontal="right"/>
    </xf>
    <xf numFmtId="165" fontId="4" fillId="0" borderId="0" xfId="2" applyFont="1"/>
    <xf numFmtId="165" fontId="4" fillId="0" borderId="0" xfId="2" applyFont="1" applyBorder="1"/>
    <xf numFmtId="165" fontId="4" fillId="0" borderId="2" xfId="2" applyFont="1" applyBorder="1"/>
    <xf numFmtId="2" fontId="15" fillId="0" borderId="0" xfId="0" applyNumberFormat="1" applyFont="1"/>
    <xf numFmtId="8" fontId="4" fillId="0" borderId="0" xfId="0" applyNumberFormat="1" applyFont="1"/>
    <xf numFmtId="0" fontId="5" fillId="0" borderId="0" xfId="0" applyFont="1"/>
    <xf numFmtId="0" fontId="1" fillId="3" borderId="0" xfId="0" applyFont="1" applyFill="1"/>
    <xf numFmtId="2" fontId="0" fillId="3" borderId="0" xfId="0" applyNumberFormat="1" applyFill="1"/>
    <xf numFmtId="0" fontId="0" fillId="3" borderId="0" xfId="0" applyFill="1"/>
    <xf numFmtId="14" fontId="0" fillId="3" borderId="0" xfId="0" applyNumberFormat="1" applyFill="1"/>
    <xf numFmtId="14" fontId="15" fillId="0" borderId="0" xfId="0" applyNumberFormat="1" applyFont="1"/>
    <xf numFmtId="0" fontId="15" fillId="0" borderId="0" xfId="0" applyFont="1"/>
    <xf numFmtId="2" fontId="16" fillId="0" borderId="0" xfId="0" applyNumberFormat="1" applyFont="1" applyAlignment="1">
      <alignment horizontal="right"/>
    </xf>
    <xf numFmtId="43" fontId="15" fillId="0" borderId="0" xfId="0" applyNumberFormat="1" applyFont="1"/>
    <xf numFmtId="43" fontId="17" fillId="0" borderId="0" xfId="0" applyNumberFormat="1" applyFont="1"/>
    <xf numFmtId="14" fontId="15" fillId="0" borderId="0" xfId="0" applyNumberFormat="1" applyFont="1" applyAlignment="1">
      <alignment horizontal="right"/>
    </xf>
    <xf numFmtId="2" fontId="15" fillId="0" borderId="0" xfId="0" applyNumberFormat="1" applyFont="1" applyAlignment="1">
      <alignment horizontal="right"/>
    </xf>
    <xf numFmtId="165" fontId="15" fillId="0" borderId="0" xfId="0" applyNumberFormat="1" applyFont="1" applyAlignment="1">
      <alignment horizontal="right"/>
    </xf>
    <xf numFmtId="0" fontId="17" fillId="0" borderId="0" xfId="0" applyFont="1"/>
    <xf numFmtId="2" fontId="17" fillId="0" borderId="0" xfId="0" applyNumberFormat="1" applyFont="1"/>
    <xf numFmtId="0" fontId="18" fillId="0" borderId="0" xfId="0" applyFont="1"/>
    <xf numFmtId="2" fontId="19" fillId="0" borderId="0" xfId="0" applyNumberFormat="1" applyFont="1"/>
    <xf numFmtId="0" fontId="16" fillId="0" borderId="0" xfId="0" applyFont="1"/>
    <xf numFmtId="2" fontId="18" fillId="0" borderId="0" xfId="0" applyNumberFormat="1" applyFont="1"/>
    <xf numFmtId="0" fontId="15" fillId="0" borderId="0" xfId="1" applyFont="1"/>
    <xf numFmtId="0" fontId="4" fillId="4" borderId="0" xfId="1" applyFill="1"/>
    <xf numFmtId="2" fontId="0" fillId="0" borderId="0" xfId="0" applyNumberFormat="1"/>
    <xf numFmtId="166" fontId="0" fillId="0" borderId="0" xfId="0" applyNumberFormat="1"/>
    <xf numFmtId="166" fontId="0" fillId="0" borderId="1" xfId="0" applyNumberFormat="1" applyBorder="1"/>
    <xf numFmtId="166" fontId="1" fillId="0" borderId="0" xfId="0" applyNumberFormat="1" applyFont="1"/>
    <xf numFmtId="166" fontId="1" fillId="0" borderId="1" xfId="0" applyNumberFormat="1" applyFont="1" applyBorder="1"/>
    <xf numFmtId="0" fontId="1" fillId="5" borderId="0" xfId="0" applyFont="1" applyFill="1"/>
    <xf numFmtId="0" fontId="1" fillId="5" borderId="0" xfId="0" applyFont="1" applyFill="1" applyAlignment="1">
      <alignment horizontal="center"/>
    </xf>
    <xf numFmtId="166" fontId="1" fillId="5" borderId="0" xfId="0" applyNumberFormat="1" applyFont="1" applyFill="1"/>
    <xf numFmtId="166" fontId="1" fillId="5" borderId="0" xfId="0" applyNumberFormat="1" applyFont="1" applyFill="1" applyAlignment="1">
      <alignment horizontal="center"/>
    </xf>
    <xf numFmtId="0" fontId="4" fillId="0" borderId="0" xfId="1" applyAlignment="1">
      <alignment horizontal="left"/>
    </xf>
    <xf numFmtId="0" fontId="4" fillId="0" borderId="5" xfId="1" applyBorder="1" applyAlignment="1">
      <alignment horizontal="left"/>
    </xf>
    <xf numFmtId="49" fontId="4" fillId="0" borderId="0" xfId="1" applyNumberFormat="1"/>
    <xf numFmtId="0" fontId="4" fillId="0" borderId="0" xfId="1"/>
    <xf numFmtId="0" fontId="4" fillId="0" borderId="5" xfId="1" applyBorder="1"/>
    <xf numFmtId="0" fontId="18" fillId="0" borderId="0" xfId="0" applyFont="1" applyAlignment="1">
      <alignment horizontal="left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64D2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5"/>
  <sheetViews>
    <sheetView tabSelected="1" topLeftCell="E81" workbookViewId="0">
      <selection activeCell="F91" sqref="F91"/>
    </sheetView>
  </sheetViews>
  <sheetFormatPr defaultColWidth="8.81640625" defaultRowHeight="14.5" x14ac:dyDescent="0.35"/>
  <cols>
    <col min="1" max="1" width="17.1796875" customWidth="1"/>
    <col min="2" max="2" width="17.81640625" customWidth="1"/>
    <col min="3" max="3" width="9.81640625" customWidth="1"/>
    <col min="4" max="4" width="48.453125" customWidth="1"/>
    <col min="5" max="5" width="42.26953125" customWidth="1"/>
    <col min="6" max="6" width="16.81640625" style="101" customWidth="1"/>
    <col min="7" max="7" width="13.453125" style="101" customWidth="1"/>
    <col min="8" max="8" width="13.1796875" style="101" customWidth="1"/>
    <col min="9" max="10" width="8.81640625" style="101"/>
    <col min="11" max="11" width="12.90625" customWidth="1"/>
  </cols>
  <sheetData>
    <row r="1" spans="1:11" x14ac:dyDescent="0.35">
      <c r="A1" t="s">
        <v>262</v>
      </c>
    </row>
    <row r="2" spans="1:11" x14ac:dyDescent="0.35">
      <c r="A2" s="105" t="s">
        <v>0</v>
      </c>
      <c r="B2" s="105" t="s">
        <v>1</v>
      </c>
      <c r="C2" s="105" t="s">
        <v>2</v>
      </c>
      <c r="D2" s="106" t="s">
        <v>3</v>
      </c>
      <c r="E2" s="106" t="s">
        <v>4</v>
      </c>
      <c r="F2" s="107" t="s">
        <v>5</v>
      </c>
      <c r="G2" s="107" t="s">
        <v>6</v>
      </c>
      <c r="H2" s="107" t="s">
        <v>7</v>
      </c>
      <c r="I2" s="108" t="s">
        <v>8</v>
      </c>
      <c r="J2" s="108" t="s">
        <v>75</v>
      </c>
      <c r="K2" s="80" t="s">
        <v>317</v>
      </c>
    </row>
    <row r="3" spans="1:11" x14ac:dyDescent="0.35">
      <c r="A3" s="105" t="s">
        <v>267</v>
      </c>
      <c r="B3" s="105"/>
      <c r="C3" s="105"/>
      <c r="D3" s="106"/>
      <c r="E3" s="106"/>
      <c r="F3" s="107"/>
      <c r="G3" s="107"/>
      <c r="H3" s="107"/>
      <c r="I3" s="108"/>
      <c r="J3" s="108"/>
      <c r="K3" s="82"/>
    </row>
    <row r="4" spans="1:11" x14ac:dyDescent="0.35">
      <c r="E4" t="s">
        <v>9</v>
      </c>
      <c r="H4" s="101">
        <v>21262.79</v>
      </c>
    </row>
    <row r="5" spans="1:11" x14ac:dyDescent="0.35">
      <c r="A5" s="7">
        <v>45750</v>
      </c>
      <c r="B5" s="6">
        <v>45750</v>
      </c>
      <c r="C5">
        <v>1</v>
      </c>
      <c r="D5" t="s">
        <v>10</v>
      </c>
      <c r="E5" t="s">
        <v>11</v>
      </c>
      <c r="G5" s="101">
        <v>8600</v>
      </c>
    </row>
    <row r="6" spans="1:11" x14ac:dyDescent="0.35">
      <c r="A6" s="7">
        <v>45763</v>
      </c>
      <c r="B6" s="7">
        <v>45763</v>
      </c>
      <c r="C6">
        <v>2</v>
      </c>
      <c r="D6" t="s">
        <v>277</v>
      </c>
      <c r="E6" t="s">
        <v>13</v>
      </c>
      <c r="F6" s="101">
        <v>2920</v>
      </c>
    </row>
    <row r="7" spans="1:11" x14ac:dyDescent="0.35">
      <c r="A7" s="7">
        <v>45763</v>
      </c>
      <c r="B7" s="7">
        <v>45763</v>
      </c>
      <c r="C7">
        <v>3</v>
      </c>
      <c r="D7" t="s">
        <v>18</v>
      </c>
      <c r="E7" t="s">
        <v>275</v>
      </c>
      <c r="F7" s="101">
        <v>75</v>
      </c>
    </row>
    <row r="8" spans="1:11" x14ac:dyDescent="0.35">
      <c r="A8" s="7">
        <v>45763</v>
      </c>
      <c r="B8" s="7">
        <v>45763</v>
      </c>
      <c r="C8">
        <v>4</v>
      </c>
      <c r="D8" t="s">
        <v>276</v>
      </c>
      <c r="E8" t="s">
        <v>13</v>
      </c>
      <c r="F8" s="101">
        <v>500</v>
      </c>
    </row>
    <row r="9" spans="1:11" x14ac:dyDescent="0.35">
      <c r="A9" s="7">
        <v>45763</v>
      </c>
      <c r="B9" s="7">
        <v>45763</v>
      </c>
      <c r="C9">
        <v>5</v>
      </c>
      <c r="D9" t="s">
        <v>12</v>
      </c>
      <c r="E9" t="s">
        <v>13</v>
      </c>
      <c r="F9" s="101">
        <v>700</v>
      </c>
    </row>
    <row r="10" spans="1:11" x14ac:dyDescent="0.35">
      <c r="A10" s="7">
        <v>45763</v>
      </c>
      <c r="B10" s="7">
        <v>45763</v>
      </c>
      <c r="C10">
        <v>6</v>
      </c>
      <c r="D10" t="s">
        <v>25</v>
      </c>
      <c r="E10" t="s">
        <v>13</v>
      </c>
      <c r="F10" s="101">
        <v>1000</v>
      </c>
    </row>
    <row r="11" spans="1:11" x14ac:dyDescent="0.35">
      <c r="A11" s="7">
        <v>45763</v>
      </c>
      <c r="B11" s="7">
        <v>45763</v>
      </c>
      <c r="C11">
        <v>7</v>
      </c>
      <c r="D11" t="s">
        <v>278</v>
      </c>
      <c r="E11" t="s">
        <v>13</v>
      </c>
      <c r="F11" s="101">
        <v>277</v>
      </c>
    </row>
    <row r="12" spans="1:11" x14ac:dyDescent="0.35">
      <c r="A12" s="7">
        <v>45763</v>
      </c>
      <c r="B12" s="7">
        <v>45763</v>
      </c>
      <c r="C12">
        <v>8</v>
      </c>
      <c r="D12" t="s">
        <v>271</v>
      </c>
      <c r="E12" t="s">
        <v>270</v>
      </c>
      <c r="F12" s="101">
        <v>299</v>
      </c>
    </row>
    <row r="13" spans="1:11" x14ac:dyDescent="0.35">
      <c r="A13" s="7">
        <v>45763</v>
      </c>
      <c r="B13" s="7">
        <v>45763</v>
      </c>
      <c r="C13">
        <v>9</v>
      </c>
      <c r="D13" t="s">
        <v>279</v>
      </c>
      <c r="E13" t="s">
        <v>280</v>
      </c>
      <c r="F13" s="101">
        <v>451.44</v>
      </c>
      <c r="I13" s="101">
        <v>75.239999999999995</v>
      </c>
      <c r="J13" s="101">
        <v>376.2</v>
      </c>
      <c r="K13">
        <v>314462971</v>
      </c>
    </row>
    <row r="14" spans="1:11" x14ac:dyDescent="0.35">
      <c r="A14" s="7">
        <v>45763</v>
      </c>
      <c r="B14" s="7">
        <v>45763</v>
      </c>
      <c r="C14">
        <v>10</v>
      </c>
      <c r="D14" t="s">
        <v>21</v>
      </c>
      <c r="E14" t="s">
        <v>272</v>
      </c>
      <c r="F14" s="101">
        <v>26.4</v>
      </c>
      <c r="I14" s="101">
        <v>4.4000000000000004</v>
      </c>
      <c r="J14" s="101">
        <v>22</v>
      </c>
      <c r="K14">
        <v>860677890</v>
      </c>
    </row>
    <row r="15" spans="1:11" x14ac:dyDescent="0.35">
      <c r="A15" s="7">
        <v>45763</v>
      </c>
      <c r="B15" s="7">
        <v>45763</v>
      </c>
      <c r="C15">
        <v>11</v>
      </c>
      <c r="D15" t="s">
        <v>21</v>
      </c>
      <c r="E15" t="s">
        <v>273</v>
      </c>
      <c r="F15" s="101">
        <v>54</v>
      </c>
      <c r="I15" s="101">
        <v>9</v>
      </c>
      <c r="J15" s="101">
        <v>45</v>
      </c>
      <c r="K15">
        <v>860677890</v>
      </c>
    </row>
    <row r="16" spans="1:11" x14ac:dyDescent="0.35">
      <c r="A16" s="7">
        <v>45763</v>
      </c>
      <c r="B16" s="7">
        <v>45763</v>
      </c>
      <c r="C16">
        <v>12</v>
      </c>
      <c r="D16" t="s">
        <v>10</v>
      </c>
      <c r="E16" t="s">
        <v>274</v>
      </c>
      <c r="F16" s="101">
        <v>257.26</v>
      </c>
      <c r="I16" s="101">
        <v>42.88</v>
      </c>
      <c r="J16" s="101">
        <v>214.38</v>
      </c>
      <c r="K16">
        <v>195462827</v>
      </c>
    </row>
    <row r="17" spans="1:11" x14ac:dyDescent="0.35">
      <c r="A17" s="7">
        <v>45776</v>
      </c>
      <c r="B17" s="7">
        <v>45776</v>
      </c>
      <c r="C17">
        <v>13</v>
      </c>
      <c r="D17" t="s">
        <v>268</v>
      </c>
      <c r="E17" t="s">
        <v>269</v>
      </c>
      <c r="F17" s="101">
        <v>4.25</v>
      </c>
    </row>
    <row r="18" spans="1:11" x14ac:dyDescent="0.35">
      <c r="A18" s="7">
        <v>45793</v>
      </c>
      <c r="B18" s="7">
        <v>45793</v>
      </c>
      <c r="C18">
        <v>14</v>
      </c>
      <c r="D18" t="s">
        <v>281</v>
      </c>
      <c r="E18" t="s">
        <v>282</v>
      </c>
      <c r="G18" s="101">
        <v>3523.99</v>
      </c>
    </row>
    <row r="19" spans="1:11" x14ac:dyDescent="0.35">
      <c r="A19" s="7">
        <v>45799</v>
      </c>
      <c r="B19" s="7">
        <v>45799</v>
      </c>
      <c r="C19">
        <v>15</v>
      </c>
      <c r="D19" t="s">
        <v>25</v>
      </c>
      <c r="E19" t="s">
        <v>283</v>
      </c>
      <c r="F19" s="101">
        <v>2500</v>
      </c>
    </row>
    <row r="20" spans="1:11" x14ac:dyDescent="0.35">
      <c r="A20" s="7">
        <v>45799</v>
      </c>
      <c r="B20" s="7">
        <v>45799</v>
      </c>
      <c r="C20">
        <v>16</v>
      </c>
      <c r="D20" t="s">
        <v>271</v>
      </c>
      <c r="E20" t="s">
        <v>284</v>
      </c>
      <c r="F20" s="101">
        <v>19.8</v>
      </c>
      <c r="I20" s="101">
        <v>3.3</v>
      </c>
      <c r="J20" s="101">
        <v>16.5</v>
      </c>
      <c r="K20">
        <v>727255821</v>
      </c>
    </row>
    <row r="21" spans="1:11" x14ac:dyDescent="0.35">
      <c r="A21" s="7">
        <v>45799</v>
      </c>
      <c r="B21" s="7">
        <v>45799</v>
      </c>
      <c r="C21">
        <v>17</v>
      </c>
      <c r="D21" t="s">
        <v>271</v>
      </c>
      <c r="E21" t="s">
        <v>270</v>
      </c>
      <c r="F21" s="101">
        <v>299</v>
      </c>
    </row>
    <row r="22" spans="1:11" x14ac:dyDescent="0.35">
      <c r="A22" s="7">
        <v>45799</v>
      </c>
      <c r="B22" s="7">
        <v>45799</v>
      </c>
      <c r="C22">
        <v>18</v>
      </c>
      <c r="D22" t="s">
        <v>21</v>
      </c>
      <c r="E22" t="s">
        <v>272</v>
      </c>
      <c r="F22" s="101">
        <v>26.4</v>
      </c>
      <c r="I22" s="101">
        <v>4.4000000000000004</v>
      </c>
      <c r="J22" s="101">
        <v>22</v>
      </c>
      <c r="K22">
        <v>860677890</v>
      </c>
    </row>
    <row r="23" spans="1:11" x14ac:dyDescent="0.35">
      <c r="A23" s="7">
        <v>45807</v>
      </c>
      <c r="B23" s="7">
        <v>45807</v>
      </c>
      <c r="C23">
        <v>19</v>
      </c>
      <c r="D23" t="s">
        <v>28</v>
      </c>
      <c r="E23" t="s">
        <v>285</v>
      </c>
      <c r="F23" s="101">
        <v>1675.73</v>
      </c>
    </row>
    <row r="24" spans="1:11" x14ac:dyDescent="0.35">
      <c r="A24" s="7">
        <v>45825</v>
      </c>
      <c r="B24" s="7">
        <v>45825</v>
      </c>
      <c r="C24">
        <v>20</v>
      </c>
      <c r="D24" t="s">
        <v>268</v>
      </c>
      <c r="E24" t="s">
        <v>286</v>
      </c>
      <c r="F24" s="101">
        <v>4.25</v>
      </c>
    </row>
    <row r="25" spans="1:11" x14ac:dyDescent="0.35">
      <c r="A25" s="7">
        <v>45833</v>
      </c>
      <c r="B25" s="7">
        <v>45833</v>
      </c>
      <c r="C25">
        <v>21</v>
      </c>
      <c r="D25" t="s">
        <v>271</v>
      </c>
      <c r="E25" t="s">
        <v>270</v>
      </c>
      <c r="F25" s="101">
        <v>299</v>
      </c>
    </row>
    <row r="26" spans="1:11" x14ac:dyDescent="0.35">
      <c r="A26" s="7">
        <v>45833</v>
      </c>
      <c r="B26" s="7">
        <v>45833</v>
      </c>
      <c r="C26">
        <v>22</v>
      </c>
      <c r="D26" t="s">
        <v>287</v>
      </c>
      <c r="E26" t="s">
        <v>288</v>
      </c>
      <c r="F26" s="101">
        <v>170</v>
      </c>
    </row>
    <row r="27" spans="1:11" x14ac:dyDescent="0.35">
      <c r="A27" s="7">
        <v>45833</v>
      </c>
      <c r="B27" s="7">
        <v>45833</v>
      </c>
      <c r="C27">
        <v>23</v>
      </c>
      <c r="D27" t="s">
        <v>196</v>
      </c>
      <c r="E27" t="s">
        <v>289</v>
      </c>
      <c r="F27" s="101">
        <v>33.5</v>
      </c>
    </row>
    <row r="28" spans="1:11" ht="16" customHeight="1" x14ac:dyDescent="0.35">
      <c r="A28" s="7">
        <v>45833</v>
      </c>
      <c r="B28" s="7">
        <v>45833</v>
      </c>
      <c r="C28">
        <v>24</v>
      </c>
      <c r="D28" t="s">
        <v>290</v>
      </c>
      <c r="E28" t="s">
        <v>291</v>
      </c>
      <c r="F28" s="101">
        <v>820.8</v>
      </c>
      <c r="I28" s="101">
        <v>136.80000000000001</v>
      </c>
      <c r="J28" s="101">
        <v>684</v>
      </c>
      <c r="K28">
        <v>807757600</v>
      </c>
    </row>
    <row r="29" spans="1:11" ht="15" customHeight="1" x14ac:dyDescent="0.35">
      <c r="A29" s="7">
        <v>45833</v>
      </c>
      <c r="B29" s="7">
        <v>45833</v>
      </c>
      <c r="C29">
        <v>25</v>
      </c>
      <c r="D29" t="s">
        <v>21</v>
      </c>
      <c r="E29" t="s">
        <v>272</v>
      </c>
      <c r="F29" s="101">
        <v>26.4</v>
      </c>
      <c r="I29" s="101">
        <v>4.4000000000000004</v>
      </c>
      <c r="J29" s="101">
        <v>22</v>
      </c>
      <c r="K29">
        <v>860677890</v>
      </c>
    </row>
    <row r="30" spans="1:11" ht="15" customHeight="1" x14ac:dyDescent="0.35">
      <c r="A30" s="7">
        <v>45856</v>
      </c>
      <c r="B30" s="7">
        <v>45856</v>
      </c>
      <c r="C30">
        <v>26</v>
      </c>
      <c r="D30" t="s">
        <v>268</v>
      </c>
      <c r="E30" t="s">
        <v>269</v>
      </c>
      <c r="F30" s="101">
        <v>4.25</v>
      </c>
    </row>
    <row r="31" spans="1:11" ht="15" customHeight="1" x14ac:dyDescent="0.35">
      <c r="A31" s="7">
        <v>45856</v>
      </c>
      <c r="B31" s="7">
        <v>45856</v>
      </c>
      <c r="C31">
        <v>27</v>
      </c>
      <c r="D31" t="s">
        <v>18</v>
      </c>
      <c r="E31" t="s">
        <v>292</v>
      </c>
      <c r="F31" s="101">
        <v>75</v>
      </c>
    </row>
    <row r="32" spans="1:11" ht="15" customHeight="1" x14ac:dyDescent="0.35">
      <c r="A32" s="7">
        <v>45856</v>
      </c>
      <c r="B32" s="7">
        <v>45856</v>
      </c>
      <c r="C32">
        <v>28</v>
      </c>
      <c r="D32" t="s">
        <v>271</v>
      </c>
      <c r="E32" t="s">
        <v>270</v>
      </c>
      <c r="F32" s="101">
        <v>321</v>
      </c>
    </row>
    <row r="33" spans="1:11" ht="15" customHeight="1" x14ac:dyDescent="0.35">
      <c r="A33" s="7">
        <v>45856</v>
      </c>
      <c r="B33" s="7">
        <v>45856</v>
      </c>
      <c r="C33">
        <v>29</v>
      </c>
      <c r="D33" t="s">
        <v>271</v>
      </c>
      <c r="E33" t="s">
        <v>293</v>
      </c>
      <c r="F33" s="101">
        <v>599</v>
      </c>
      <c r="I33" s="101">
        <v>91.5</v>
      </c>
      <c r="J33" s="101">
        <v>507.5</v>
      </c>
      <c r="K33">
        <v>226659933</v>
      </c>
    </row>
    <row r="34" spans="1:11" ht="15" customHeight="1" x14ac:dyDescent="0.35">
      <c r="A34" s="7">
        <v>45856</v>
      </c>
      <c r="B34" s="7">
        <v>45856</v>
      </c>
      <c r="C34">
        <v>30</v>
      </c>
      <c r="D34" t="s">
        <v>271</v>
      </c>
      <c r="E34" t="s">
        <v>294</v>
      </c>
      <c r="F34" s="101">
        <v>17.989999999999998</v>
      </c>
      <c r="I34" s="101">
        <v>3</v>
      </c>
      <c r="J34" s="101">
        <v>14.99</v>
      </c>
      <c r="K34">
        <v>226659933</v>
      </c>
    </row>
    <row r="35" spans="1:11" ht="15" customHeight="1" x14ac:dyDescent="0.35">
      <c r="A35" s="7">
        <v>45856</v>
      </c>
      <c r="B35" s="7">
        <v>45856</v>
      </c>
      <c r="C35">
        <v>31</v>
      </c>
      <c r="D35" t="s">
        <v>271</v>
      </c>
      <c r="E35" t="s">
        <v>284</v>
      </c>
      <c r="F35" s="101">
        <v>11.49</v>
      </c>
      <c r="I35" s="101">
        <v>1.92</v>
      </c>
      <c r="J35" s="101">
        <v>9.57</v>
      </c>
      <c r="K35">
        <v>727255821</v>
      </c>
    </row>
    <row r="36" spans="1:11" ht="15" customHeight="1" x14ac:dyDescent="0.35">
      <c r="A36" s="7">
        <v>45856</v>
      </c>
      <c r="B36" s="7">
        <v>45856</v>
      </c>
      <c r="C36">
        <v>32</v>
      </c>
      <c r="D36" t="s">
        <v>21</v>
      </c>
      <c r="E36" t="s">
        <v>272</v>
      </c>
      <c r="F36" s="101">
        <v>26.4</v>
      </c>
      <c r="I36" s="101">
        <v>4.4000000000000004</v>
      </c>
      <c r="J36" s="101">
        <v>22</v>
      </c>
      <c r="K36">
        <v>860677890</v>
      </c>
    </row>
    <row r="37" spans="1:11" ht="15" customHeight="1" x14ac:dyDescent="0.35">
      <c r="A37" s="14">
        <v>45870</v>
      </c>
      <c r="B37" s="14">
        <v>45870</v>
      </c>
      <c r="C37">
        <v>33</v>
      </c>
      <c r="D37" t="s">
        <v>295</v>
      </c>
      <c r="E37" t="s">
        <v>296</v>
      </c>
      <c r="F37" s="101">
        <v>895.68</v>
      </c>
      <c r="I37" s="101">
        <v>149.28</v>
      </c>
      <c r="J37" s="101">
        <v>746.4</v>
      </c>
      <c r="K37">
        <v>199093906</v>
      </c>
    </row>
    <row r="38" spans="1:11" ht="15" customHeight="1" x14ac:dyDescent="0.35">
      <c r="A38" s="14">
        <v>45870</v>
      </c>
      <c r="B38" s="14">
        <v>45870</v>
      </c>
      <c r="C38">
        <v>34</v>
      </c>
      <c r="D38" t="s">
        <v>297</v>
      </c>
      <c r="E38" t="s">
        <v>298</v>
      </c>
      <c r="F38" s="101">
        <v>418.2</v>
      </c>
      <c r="I38" s="101">
        <v>69.7</v>
      </c>
      <c r="J38" s="101">
        <v>348.5</v>
      </c>
      <c r="K38">
        <v>723636536</v>
      </c>
    </row>
    <row r="39" spans="1:11" ht="15" customHeight="1" x14ac:dyDescent="0.35">
      <c r="A39" s="14">
        <v>45881</v>
      </c>
      <c r="B39" s="14">
        <v>45881</v>
      </c>
      <c r="C39">
        <v>35</v>
      </c>
      <c r="D39" t="s">
        <v>271</v>
      </c>
      <c r="E39" t="s">
        <v>270</v>
      </c>
      <c r="F39" s="101">
        <v>310</v>
      </c>
    </row>
    <row r="40" spans="1:11" ht="15" customHeight="1" x14ac:dyDescent="0.35">
      <c r="A40" s="14">
        <v>45887</v>
      </c>
      <c r="B40" s="14">
        <v>45887</v>
      </c>
      <c r="C40">
        <v>36</v>
      </c>
      <c r="D40" t="s">
        <v>268</v>
      </c>
      <c r="E40" t="s">
        <v>269</v>
      </c>
      <c r="F40" s="101">
        <v>4.25</v>
      </c>
    </row>
    <row r="41" spans="1:11" ht="15" customHeight="1" x14ac:dyDescent="0.35">
      <c r="A41" s="14">
        <v>45905</v>
      </c>
      <c r="B41" s="14">
        <v>45905</v>
      </c>
      <c r="C41">
        <v>37</v>
      </c>
      <c r="D41" t="s">
        <v>10</v>
      </c>
      <c r="E41" t="s">
        <v>11</v>
      </c>
      <c r="G41" s="101">
        <v>8600</v>
      </c>
    </row>
    <row r="42" spans="1:11" ht="15" customHeight="1" x14ac:dyDescent="0.35">
      <c r="A42" s="14">
        <v>45916</v>
      </c>
      <c r="B42" s="14">
        <v>45916</v>
      </c>
      <c r="C42">
        <v>38</v>
      </c>
      <c r="D42" t="s">
        <v>268</v>
      </c>
      <c r="E42" t="s">
        <v>269</v>
      </c>
      <c r="F42" s="101">
        <v>4.25</v>
      </c>
    </row>
    <row r="43" spans="1:11" ht="15" customHeight="1" x14ac:dyDescent="0.35">
      <c r="A43" s="14">
        <v>45918</v>
      </c>
      <c r="B43" s="14">
        <v>45918</v>
      </c>
      <c r="C43">
        <v>39</v>
      </c>
      <c r="D43" t="s">
        <v>271</v>
      </c>
      <c r="E43" t="s">
        <v>270</v>
      </c>
      <c r="F43" s="101">
        <v>310</v>
      </c>
    </row>
    <row r="44" spans="1:11" ht="15" customHeight="1" x14ac:dyDescent="0.35">
      <c r="A44" s="14">
        <v>45918</v>
      </c>
      <c r="B44" s="14">
        <v>45918</v>
      </c>
      <c r="C44">
        <v>40</v>
      </c>
      <c r="D44" t="s">
        <v>271</v>
      </c>
      <c r="E44" t="s">
        <v>299</v>
      </c>
      <c r="F44" s="101">
        <v>69.989999999999995</v>
      </c>
    </row>
    <row r="45" spans="1:11" ht="15" customHeight="1" x14ac:dyDescent="0.35">
      <c r="A45" s="14">
        <v>45918</v>
      </c>
      <c r="B45" s="14">
        <v>45918</v>
      </c>
      <c r="C45">
        <v>41</v>
      </c>
      <c r="D45" t="s">
        <v>271</v>
      </c>
      <c r="E45" t="s">
        <v>284</v>
      </c>
      <c r="F45" s="101">
        <v>11.48</v>
      </c>
      <c r="I45" s="101">
        <v>1.91</v>
      </c>
      <c r="J45" s="101">
        <v>9.57</v>
      </c>
      <c r="K45">
        <v>727255821</v>
      </c>
    </row>
    <row r="46" spans="1:11" ht="15" customHeight="1" x14ac:dyDescent="0.35">
      <c r="A46" s="14">
        <v>45918</v>
      </c>
      <c r="B46" s="14">
        <v>45918</v>
      </c>
      <c r="C46">
        <v>42</v>
      </c>
      <c r="D46" t="s">
        <v>36</v>
      </c>
      <c r="E46" t="s">
        <v>300</v>
      </c>
      <c r="F46" s="101">
        <v>1290</v>
      </c>
    </row>
    <row r="47" spans="1:11" ht="15" customHeight="1" x14ac:dyDescent="0.35">
      <c r="A47" s="14">
        <v>45918</v>
      </c>
      <c r="B47" s="14">
        <v>45918</v>
      </c>
      <c r="C47">
        <v>43</v>
      </c>
      <c r="D47" t="s">
        <v>21</v>
      </c>
      <c r="E47" t="s">
        <v>301</v>
      </c>
      <c r="F47" s="101">
        <v>52.8</v>
      </c>
      <c r="I47" s="101">
        <v>8.8000000000000007</v>
      </c>
      <c r="J47" s="101">
        <v>44</v>
      </c>
      <c r="K47">
        <v>860677890</v>
      </c>
    </row>
    <row r="48" spans="1:11" ht="15" customHeight="1" x14ac:dyDescent="0.35">
      <c r="A48" s="14">
        <v>45946</v>
      </c>
      <c r="B48" s="14">
        <v>45946</v>
      </c>
      <c r="C48">
        <v>44</v>
      </c>
      <c r="D48" t="s">
        <v>18</v>
      </c>
      <c r="E48" t="s">
        <v>302</v>
      </c>
      <c r="F48" s="101">
        <v>50</v>
      </c>
    </row>
    <row r="49" spans="1:11" ht="15" customHeight="1" x14ac:dyDescent="0.35">
      <c r="A49" s="14">
        <v>45946</v>
      </c>
      <c r="B49" s="14">
        <v>45946</v>
      </c>
      <c r="C49">
        <v>45</v>
      </c>
      <c r="D49" t="s">
        <v>25</v>
      </c>
      <c r="E49" t="s">
        <v>282</v>
      </c>
      <c r="F49" s="101">
        <v>3299.85</v>
      </c>
    </row>
    <row r="50" spans="1:11" ht="15" customHeight="1" x14ac:dyDescent="0.35">
      <c r="A50" s="14">
        <v>45946</v>
      </c>
      <c r="B50" s="14">
        <v>45946</v>
      </c>
      <c r="C50">
        <v>46</v>
      </c>
      <c r="D50" t="s">
        <v>271</v>
      </c>
      <c r="E50" t="s">
        <v>270</v>
      </c>
      <c r="F50" s="101">
        <v>310</v>
      </c>
    </row>
    <row r="51" spans="1:11" ht="15" customHeight="1" x14ac:dyDescent="0.35">
      <c r="A51" s="14">
        <v>45946</v>
      </c>
      <c r="B51" s="14">
        <v>45946</v>
      </c>
      <c r="C51">
        <v>47</v>
      </c>
      <c r="D51" t="s">
        <v>303</v>
      </c>
      <c r="E51" t="s">
        <v>304</v>
      </c>
      <c r="F51" s="101">
        <v>409.5</v>
      </c>
      <c r="I51" s="101">
        <v>68.25</v>
      </c>
      <c r="J51" s="101">
        <v>341.25</v>
      </c>
      <c r="K51">
        <v>120431530</v>
      </c>
    </row>
    <row r="52" spans="1:11" ht="15" customHeight="1" x14ac:dyDescent="0.35">
      <c r="A52" s="14">
        <v>45946</v>
      </c>
      <c r="B52" s="14">
        <v>45946</v>
      </c>
      <c r="C52">
        <v>48</v>
      </c>
      <c r="D52" t="s">
        <v>21</v>
      </c>
      <c r="E52" t="s">
        <v>272</v>
      </c>
      <c r="F52" s="101">
        <v>26.4</v>
      </c>
      <c r="I52" s="101">
        <v>4.4000000000000004</v>
      </c>
      <c r="J52" s="101">
        <v>22</v>
      </c>
      <c r="K52">
        <v>860677890</v>
      </c>
    </row>
    <row r="53" spans="1:11" ht="15" customHeight="1" x14ac:dyDescent="0.35">
      <c r="A53" s="14">
        <v>45947</v>
      </c>
      <c r="B53" s="14">
        <v>45947</v>
      </c>
      <c r="C53">
        <v>49</v>
      </c>
      <c r="D53" t="s">
        <v>305</v>
      </c>
      <c r="E53" t="s">
        <v>306</v>
      </c>
      <c r="F53" s="101">
        <v>47</v>
      </c>
    </row>
    <row r="54" spans="1:11" ht="15" customHeight="1" x14ac:dyDescent="0.35">
      <c r="A54" s="14">
        <v>45950</v>
      </c>
      <c r="B54" s="14">
        <v>45950</v>
      </c>
      <c r="C54">
        <v>50</v>
      </c>
      <c r="D54" t="s">
        <v>268</v>
      </c>
      <c r="E54" t="s">
        <v>269</v>
      </c>
      <c r="F54" s="101">
        <v>4.25</v>
      </c>
    </row>
    <row r="55" spans="1:11" ht="15" customHeight="1" x14ac:dyDescent="0.35">
      <c r="A55" s="14">
        <v>45978</v>
      </c>
      <c r="B55" s="14">
        <v>45978</v>
      </c>
      <c r="C55">
        <v>51</v>
      </c>
      <c r="D55" t="s">
        <v>268</v>
      </c>
      <c r="E55" t="s">
        <v>269</v>
      </c>
      <c r="F55" s="101">
        <v>4.25</v>
      </c>
    </row>
    <row r="56" spans="1:11" ht="15" customHeight="1" x14ac:dyDescent="0.35">
      <c r="A56" s="14">
        <v>45981</v>
      </c>
      <c r="B56" s="14">
        <v>45981</v>
      </c>
      <c r="C56">
        <v>52</v>
      </c>
      <c r="D56" t="s">
        <v>271</v>
      </c>
      <c r="E56" t="s">
        <v>270</v>
      </c>
      <c r="F56" s="101">
        <v>310</v>
      </c>
    </row>
    <row r="57" spans="1:11" ht="15" customHeight="1" x14ac:dyDescent="0.35">
      <c r="A57" s="14">
        <v>45981</v>
      </c>
      <c r="B57" s="14">
        <v>45981</v>
      </c>
      <c r="C57">
        <v>53</v>
      </c>
      <c r="D57" t="s">
        <v>21</v>
      </c>
      <c r="E57" t="s">
        <v>272</v>
      </c>
      <c r="F57" s="101">
        <v>26.4</v>
      </c>
      <c r="I57" s="101">
        <v>4.4000000000000004</v>
      </c>
      <c r="J57" s="101">
        <v>22</v>
      </c>
      <c r="K57">
        <v>860677890</v>
      </c>
    </row>
    <row r="58" spans="1:11" ht="15" customHeight="1" x14ac:dyDescent="0.35">
      <c r="A58" s="14">
        <v>46002</v>
      </c>
      <c r="B58" s="14">
        <v>46002</v>
      </c>
      <c r="C58">
        <v>54</v>
      </c>
      <c r="D58" t="s">
        <v>307</v>
      </c>
      <c r="E58" t="s">
        <v>308</v>
      </c>
      <c r="F58" s="101">
        <v>351.5</v>
      </c>
    </row>
    <row r="59" spans="1:11" ht="15" customHeight="1" x14ac:dyDescent="0.35">
      <c r="A59" s="14">
        <v>46002</v>
      </c>
      <c r="B59" s="14">
        <v>46002</v>
      </c>
      <c r="C59">
        <v>55</v>
      </c>
      <c r="D59" t="s">
        <v>271</v>
      </c>
      <c r="E59" t="s">
        <v>270</v>
      </c>
      <c r="F59" s="101">
        <v>310</v>
      </c>
    </row>
    <row r="60" spans="1:11" ht="15" customHeight="1" x14ac:dyDescent="0.35">
      <c r="A60" s="14">
        <v>46002</v>
      </c>
      <c r="B60" s="14">
        <v>46002</v>
      </c>
      <c r="C60">
        <v>56</v>
      </c>
      <c r="D60" t="s">
        <v>21</v>
      </c>
      <c r="E60" t="s">
        <v>272</v>
      </c>
      <c r="F60" s="101">
        <v>26.4</v>
      </c>
      <c r="I60" s="101">
        <v>4.4000000000000004</v>
      </c>
      <c r="J60" s="101">
        <v>22</v>
      </c>
      <c r="K60">
        <v>860677890</v>
      </c>
    </row>
    <row r="61" spans="1:11" ht="15" customHeight="1" x14ac:dyDescent="0.35">
      <c r="A61" s="14">
        <v>46002</v>
      </c>
      <c r="B61" s="14">
        <v>46002</v>
      </c>
      <c r="C61">
        <v>57</v>
      </c>
      <c r="D61" t="s">
        <v>310</v>
      </c>
      <c r="E61" t="s">
        <v>311</v>
      </c>
      <c r="F61" s="101">
        <v>305.76</v>
      </c>
      <c r="I61" s="101">
        <v>50.96</v>
      </c>
      <c r="J61" s="101">
        <v>254.8</v>
      </c>
      <c r="K61">
        <v>311512809</v>
      </c>
    </row>
    <row r="62" spans="1:11" ht="15" customHeight="1" x14ac:dyDescent="0.35">
      <c r="A62" s="14">
        <v>46002</v>
      </c>
      <c r="B62" s="14">
        <v>46002</v>
      </c>
      <c r="C62">
        <v>58</v>
      </c>
      <c r="D62" t="s">
        <v>36</v>
      </c>
      <c r="E62" t="s">
        <v>309</v>
      </c>
      <c r="F62" s="101">
        <v>410</v>
      </c>
    </row>
    <row r="63" spans="1:11" ht="15" customHeight="1" x14ac:dyDescent="0.35">
      <c r="A63" s="14">
        <v>46003</v>
      </c>
      <c r="B63" s="14">
        <v>46003</v>
      </c>
      <c r="C63">
        <v>59</v>
      </c>
      <c r="D63" t="s">
        <v>312</v>
      </c>
      <c r="E63" t="s">
        <v>313</v>
      </c>
      <c r="F63" s="101">
        <v>50</v>
      </c>
    </row>
    <row r="64" spans="1:11" ht="15" customHeight="1" x14ac:dyDescent="0.35">
      <c r="A64" s="14">
        <v>46007</v>
      </c>
      <c r="B64" s="14">
        <v>46007</v>
      </c>
      <c r="C64">
        <v>60</v>
      </c>
      <c r="D64" t="s">
        <v>268</v>
      </c>
      <c r="E64" t="s">
        <v>269</v>
      </c>
      <c r="F64" s="101">
        <v>4.25</v>
      </c>
    </row>
    <row r="65" spans="1:11" ht="15" customHeight="1" x14ac:dyDescent="0.35">
      <c r="A65" s="14">
        <v>46029</v>
      </c>
      <c r="B65" s="14">
        <v>46029</v>
      </c>
      <c r="C65">
        <v>61</v>
      </c>
      <c r="D65" t="s">
        <v>314</v>
      </c>
      <c r="E65" t="s">
        <v>316</v>
      </c>
      <c r="F65" s="101">
        <v>158.69999999999999</v>
      </c>
      <c r="I65" s="101">
        <v>26.45</v>
      </c>
      <c r="J65" s="101">
        <v>125.3</v>
      </c>
      <c r="K65">
        <v>887750270</v>
      </c>
    </row>
    <row r="66" spans="1:11" ht="15" customHeight="1" x14ac:dyDescent="0.35">
      <c r="A66" s="14">
        <v>46035</v>
      </c>
      <c r="B66" s="14">
        <v>46035</v>
      </c>
      <c r="C66">
        <v>62</v>
      </c>
      <c r="D66" t="s">
        <v>310</v>
      </c>
      <c r="E66" t="s">
        <v>318</v>
      </c>
      <c r="F66" s="101">
        <v>795.6</v>
      </c>
      <c r="I66" s="101">
        <v>132.6</v>
      </c>
      <c r="J66" s="101">
        <v>663</v>
      </c>
      <c r="K66">
        <v>311512809</v>
      </c>
    </row>
    <row r="67" spans="1:11" ht="15" customHeight="1" x14ac:dyDescent="0.35">
      <c r="A67" s="14">
        <v>46041</v>
      </c>
      <c r="B67" s="14">
        <v>46041</v>
      </c>
      <c r="C67">
        <v>63</v>
      </c>
      <c r="D67" t="s">
        <v>268</v>
      </c>
      <c r="E67" t="s">
        <v>269</v>
      </c>
      <c r="F67" s="101">
        <v>4.25</v>
      </c>
    </row>
    <row r="68" spans="1:11" ht="15" customHeight="1" x14ac:dyDescent="0.35">
      <c r="A68" s="14">
        <v>46044</v>
      </c>
      <c r="B68" s="14">
        <v>46044</v>
      </c>
      <c r="C68">
        <v>64</v>
      </c>
      <c r="D68" t="s">
        <v>18</v>
      </c>
      <c r="E68" t="s">
        <v>319</v>
      </c>
      <c r="F68" s="101">
        <v>75</v>
      </c>
    </row>
    <row r="69" spans="1:11" ht="15" customHeight="1" x14ac:dyDescent="0.35">
      <c r="A69" s="14">
        <v>46044</v>
      </c>
      <c r="B69" s="14">
        <v>46044</v>
      </c>
      <c r="C69">
        <v>65</v>
      </c>
      <c r="D69" t="s">
        <v>271</v>
      </c>
      <c r="E69" t="s">
        <v>270</v>
      </c>
      <c r="F69" s="101">
        <v>310</v>
      </c>
    </row>
    <row r="70" spans="1:11" ht="15" customHeight="1" x14ac:dyDescent="0.35">
      <c r="A70" s="14">
        <v>46044</v>
      </c>
      <c r="B70" s="14">
        <v>46044</v>
      </c>
      <c r="C70">
        <v>66</v>
      </c>
      <c r="D70" t="s">
        <v>271</v>
      </c>
      <c r="E70" t="s">
        <v>315</v>
      </c>
      <c r="F70" s="101">
        <v>11.99</v>
      </c>
      <c r="I70" s="101">
        <v>2</v>
      </c>
      <c r="J70" s="101">
        <v>9.99</v>
      </c>
      <c r="K70">
        <v>727255821</v>
      </c>
    </row>
    <row r="71" spans="1:11" ht="15" customHeight="1" x14ac:dyDescent="0.35">
      <c r="A71" s="14">
        <v>46044</v>
      </c>
      <c r="B71" s="14">
        <v>46044</v>
      </c>
      <c r="C71">
        <v>67</v>
      </c>
      <c r="D71" t="s">
        <v>36</v>
      </c>
      <c r="E71" t="s">
        <v>320</v>
      </c>
      <c r="F71" s="101">
        <v>135</v>
      </c>
    </row>
    <row r="72" spans="1:11" ht="15" customHeight="1" x14ac:dyDescent="0.35">
      <c r="A72" s="14">
        <v>46044</v>
      </c>
      <c r="B72" s="14">
        <v>46044</v>
      </c>
      <c r="C72">
        <v>68</v>
      </c>
      <c r="D72" t="s">
        <v>21</v>
      </c>
      <c r="E72" t="s">
        <v>272</v>
      </c>
      <c r="F72" s="101">
        <v>26.4</v>
      </c>
      <c r="I72" s="101">
        <v>4.4000000000000004</v>
      </c>
      <c r="J72" s="101">
        <v>22</v>
      </c>
      <c r="K72">
        <v>860677890</v>
      </c>
    </row>
    <row r="73" spans="1:11" ht="15" customHeight="1" x14ac:dyDescent="0.35">
      <c r="A73" s="14">
        <v>46069</v>
      </c>
      <c r="B73" s="14">
        <v>46069</v>
      </c>
      <c r="C73">
        <v>69</v>
      </c>
      <c r="D73" t="s">
        <v>10</v>
      </c>
      <c r="E73" t="s">
        <v>274</v>
      </c>
      <c r="F73" s="101">
        <v>280.94</v>
      </c>
      <c r="I73" s="101">
        <v>46.82</v>
      </c>
      <c r="J73" s="101">
        <v>234.12</v>
      </c>
      <c r="K73">
        <v>195462827</v>
      </c>
    </row>
    <row r="74" spans="1:11" ht="15" customHeight="1" x14ac:dyDescent="0.35">
      <c r="A74" s="14">
        <v>46070</v>
      </c>
      <c r="B74" s="14">
        <v>46070</v>
      </c>
      <c r="C74">
        <v>70</v>
      </c>
      <c r="D74" t="s">
        <v>268</v>
      </c>
      <c r="E74" t="s">
        <v>269</v>
      </c>
      <c r="F74" s="101">
        <v>4.25</v>
      </c>
    </row>
    <row r="75" spans="1:11" ht="15" customHeight="1" x14ac:dyDescent="0.35">
      <c r="A75" s="14">
        <v>46072</v>
      </c>
      <c r="B75" s="14">
        <v>46072</v>
      </c>
      <c r="C75">
        <v>71</v>
      </c>
      <c r="D75" t="s">
        <v>271</v>
      </c>
      <c r="E75" t="s">
        <v>270</v>
      </c>
      <c r="F75" s="101">
        <v>310</v>
      </c>
    </row>
    <row r="76" spans="1:11" ht="15" customHeight="1" x14ac:dyDescent="0.35">
      <c r="A76" s="14">
        <v>46072</v>
      </c>
      <c r="B76" s="14">
        <v>46072</v>
      </c>
      <c r="C76">
        <v>72</v>
      </c>
      <c r="D76" t="s">
        <v>63</v>
      </c>
      <c r="E76" t="s">
        <v>306</v>
      </c>
      <c r="F76" s="101">
        <v>15</v>
      </c>
    </row>
    <row r="77" spans="1:11" ht="15" customHeight="1" x14ac:dyDescent="0.35">
      <c r="A77" s="14">
        <v>46072</v>
      </c>
      <c r="B77" s="14">
        <v>46072</v>
      </c>
      <c r="C77">
        <v>73</v>
      </c>
      <c r="D77" t="s">
        <v>21</v>
      </c>
      <c r="E77" t="s">
        <v>272</v>
      </c>
      <c r="F77" s="101">
        <v>26.4</v>
      </c>
      <c r="I77" s="101">
        <v>4.4000000000000004</v>
      </c>
      <c r="J77" s="101">
        <v>22</v>
      </c>
      <c r="K77">
        <v>860677890</v>
      </c>
    </row>
    <row r="78" spans="1:11" ht="15" customHeight="1" x14ac:dyDescent="0.35">
      <c r="A78" s="14">
        <v>46098</v>
      </c>
      <c r="B78" s="14">
        <v>46098</v>
      </c>
      <c r="C78">
        <v>74</v>
      </c>
      <c r="D78" t="s">
        <v>268</v>
      </c>
      <c r="E78" t="s">
        <v>269</v>
      </c>
      <c r="F78" s="101">
        <v>4.25</v>
      </c>
    </row>
    <row r="79" spans="1:11" ht="15" customHeight="1" x14ac:dyDescent="0.35">
      <c r="A79" s="14">
        <v>46100</v>
      </c>
      <c r="B79" s="14">
        <v>46100</v>
      </c>
      <c r="C79">
        <v>75</v>
      </c>
      <c r="D79" t="s">
        <v>271</v>
      </c>
      <c r="E79" t="s">
        <v>321</v>
      </c>
      <c r="F79" s="101">
        <v>168</v>
      </c>
    </row>
    <row r="80" spans="1:11" ht="15" customHeight="1" x14ac:dyDescent="0.35">
      <c r="A80" s="14">
        <v>46100</v>
      </c>
      <c r="B80" s="14">
        <v>46100</v>
      </c>
      <c r="C80">
        <v>76</v>
      </c>
      <c r="D80" t="s">
        <v>271</v>
      </c>
      <c r="E80" t="s">
        <v>270</v>
      </c>
      <c r="F80" s="101">
        <v>310</v>
      </c>
    </row>
    <row r="81" spans="1:11" ht="15" customHeight="1" x14ac:dyDescent="0.35">
      <c r="A81" s="14">
        <v>46100</v>
      </c>
      <c r="B81" s="14">
        <v>46100</v>
      </c>
      <c r="C81">
        <v>77</v>
      </c>
      <c r="D81" t="s">
        <v>322</v>
      </c>
      <c r="E81" t="s">
        <v>323</v>
      </c>
      <c r="F81" s="101">
        <v>36.549999999999997</v>
      </c>
    </row>
    <row r="82" spans="1:11" ht="15" customHeight="1" x14ac:dyDescent="0.35">
      <c r="A82" s="14">
        <v>46100</v>
      </c>
      <c r="B82" s="14">
        <v>46100</v>
      </c>
      <c r="C82">
        <v>78</v>
      </c>
      <c r="D82" t="s">
        <v>38</v>
      </c>
      <c r="E82" t="s">
        <v>306</v>
      </c>
      <c r="F82" s="101">
        <v>228</v>
      </c>
      <c r="I82" s="101">
        <v>38</v>
      </c>
      <c r="J82" s="101">
        <v>190</v>
      </c>
      <c r="K82">
        <v>685644393</v>
      </c>
    </row>
    <row r="83" spans="1:11" ht="15" customHeight="1" x14ac:dyDescent="0.35">
      <c r="A83" s="14">
        <v>46100</v>
      </c>
      <c r="B83" s="14">
        <v>46100</v>
      </c>
      <c r="C83">
        <v>79</v>
      </c>
      <c r="D83" t="s">
        <v>21</v>
      </c>
      <c r="E83" t="s">
        <v>272</v>
      </c>
      <c r="F83" s="101">
        <v>26.4</v>
      </c>
      <c r="I83" s="101">
        <v>4.4000000000000004</v>
      </c>
      <c r="J83" s="101">
        <v>22</v>
      </c>
      <c r="K83">
        <v>860677890</v>
      </c>
    </row>
    <row r="84" spans="1:11" ht="15" customHeight="1" x14ac:dyDescent="0.35">
      <c r="A84" s="14">
        <v>46100</v>
      </c>
      <c r="B84" s="14">
        <v>46100</v>
      </c>
      <c r="C84">
        <v>80</v>
      </c>
      <c r="D84" t="s">
        <v>10</v>
      </c>
      <c r="E84" t="s">
        <v>274</v>
      </c>
      <c r="F84" s="101">
        <v>234.12</v>
      </c>
    </row>
    <row r="85" spans="1:11" ht="15" customHeight="1" x14ac:dyDescent="0.35">
      <c r="A85" s="14"/>
      <c r="B85" s="14"/>
    </row>
    <row r="86" spans="1:11" ht="15" customHeight="1" x14ac:dyDescent="0.35">
      <c r="A86" s="14"/>
      <c r="B86" s="14"/>
    </row>
    <row r="87" spans="1:11" ht="15" customHeight="1" x14ac:dyDescent="0.35">
      <c r="A87" s="14"/>
      <c r="B87" s="14"/>
    </row>
    <row r="88" spans="1:11" ht="15" customHeight="1" x14ac:dyDescent="0.35">
      <c r="A88" s="14"/>
      <c r="B88" s="14"/>
    </row>
    <row r="89" spans="1:11" ht="15" customHeight="1" x14ac:dyDescent="0.35">
      <c r="A89" s="14"/>
      <c r="B89" s="14"/>
    </row>
    <row r="90" spans="1:11" ht="15" customHeight="1" x14ac:dyDescent="0.35">
      <c r="A90" s="14"/>
      <c r="B90" s="14"/>
      <c r="H90" s="103">
        <f>H91</f>
        <v>16019.36</v>
      </c>
      <c r="I90" s="103" t="s">
        <v>149</v>
      </c>
    </row>
    <row r="91" spans="1:11" ht="15" customHeight="1" x14ac:dyDescent="0.35">
      <c r="A91" s="14"/>
      <c r="B91" s="14"/>
      <c r="F91" s="101">
        <f>SUM(F3:F90)</f>
        <v>25967.42</v>
      </c>
      <c r="G91" s="101">
        <f>SUM(G4:G89)</f>
        <v>20723.989999999998</v>
      </c>
      <c r="H91" s="101">
        <f>H4-F91+G91</f>
        <v>16019.36</v>
      </c>
      <c r="I91" s="101">
        <f>SUM(I4:I42)</f>
        <v>600.22</v>
      </c>
      <c r="J91" s="101">
        <f>SUM(J4:J89)</f>
        <v>5055.0700000000006</v>
      </c>
    </row>
    <row r="92" spans="1:11" ht="15" customHeight="1" x14ac:dyDescent="0.35">
      <c r="A92" s="14"/>
      <c r="B92" s="14"/>
    </row>
    <row r="93" spans="1:11" ht="15" customHeight="1" x14ac:dyDescent="0.35">
      <c r="A93" s="14"/>
      <c r="B93" s="7"/>
    </row>
    <row r="94" spans="1:11" ht="15" customHeight="1" x14ac:dyDescent="0.35">
      <c r="A94" s="14"/>
      <c r="B94" s="7"/>
    </row>
    <row r="95" spans="1:11" ht="15" customHeight="1" x14ac:dyDescent="0.35">
      <c r="A95" s="14"/>
      <c r="B95" s="7"/>
    </row>
    <row r="96" spans="1:11" ht="15" customHeight="1" x14ac:dyDescent="0.35">
      <c r="A96" s="14"/>
      <c r="B96" s="7"/>
    </row>
    <row r="97" spans="1:2" ht="15" customHeight="1" x14ac:dyDescent="0.35">
      <c r="A97" s="14"/>
      <c r="B97" s="7"/>
    </row>
    <row r="98" spans="1:2" ht="15" customHeight="1" x14ac:dyDescent="0.35">
      <c r="A98" s="14"/>
      <c r="B98" s="7"/>
    </row>
    <row r="99" spans="1:2" ht="15" customHeight="1" x14ac:dyDescent="0.35">
      <c r="A99" s="14"/>
      <c r="B99" s="7"/>
    </row>
    <row r="100" spans="1:2" ht="15" customHeight="1" x14ac:dyDescent="0.35">
      <c r="A100" s="14"/>
      <c r="B100" s="7"/>
    </row>
    <row r="101" spans="1:2" ht="15" customHeight="1" x14ac:dyDescent="0.35">
      <c r="A101" s="14"/>
      <c r="B101" s="7"/>
    </row>
    <row r="102" spans="1:2" ht="15" customHeight="1" x14ac:dyDescent="0.35">
      <c r="A102" s="14"/>
      <c r="B102" s="7"/>
    </row>
    <row r="103" spans="1:2" ht="15" customHeight="1" x14ac:dyDescent="0.35">
      <c r="A103" s="14"/>
      <c r="B103" s="7"/>
    </row>
    <row r="104" spans="1:2" ht="15" customHeight="1" x14ac:dyDescent="0.35">
      <c r="A104" s="14"/>
      <c r="B104" s="7"/>
    </row>
    <row r="105" spans="1:2" ht="15" customHeight="1" x14ac:dyDescent="0.35">
      <c r="A105" s="14"/>
      <c r="B105" s="7"/>
    </row>
    <row r="106" spans="1:2" ht="15" customHeight="1" x14ac:dyDescent="0.35">
      <c r="A106" s="14"/>
      <c r="B106" s="7"/>
    </row>
    <row r="107" spans="1:2" ht="15" customHeight="1" x14ac:dyDescent="0.35">
      <c r="A107" s="14"/>
      <c r="B107" s="7"/>
    </row>
    <row r="108" spans="1:2" ht="15" customHeight="1" x14ac:dyDescent="0.35">
      <c r="A108" s="14"/>
      <c r="B108" s="7"/>
    </row>
    <row r="109" spans="1:2" ht="15" customHeight="1" x14ac:dyDescent="0.35">
      <c r="A109" s="14"/>
      <c r="B109" s="7"/>
    </row>
    <row r="110" spans="1:2" ht="15" customHeight="1" x14ac:dyDescent="0.35">
      <c r="A110" s="14"/>
      <c r="B110" s="7"/>
    </row>
    <row r="111" spans="1:2" ht="15" customHeight="1" x14ac:dyDescent="0.35">
      <c r="A111" s="14"/>
      <c r="B111" s="7"/>
    </row>
    <row r="112" spans="1:2" ht="15" customHeight="1" x14ac:dyDescent="0.35">
      <c r="A112" s="14"/>
      <c r="B112" s="7"/>
    </row>
    <row r="113" spans="1:9" ht="15" customHeight="1" x14ac:dyDescent="0.35">
      <c r="A113" s="14"/>
      <c r="B113" s="7"/>
    </row>
    <row r="114" spans="1:9" x14ac:dyDescent="0.35">
      <c r="A114" s="14"/>
      <c r="B114" s="7"/>
    </row>
    <row r="115" spans="1:9" ht="15" customHeight="1" thickBot="1" x14ac:dyDescent="0.4">
      <c r="A115" s="9" t="s">
        <v>72</v>
      </c>
      <c r="B115" s="10"/>
      <c r="C115" s="10"/>
      <c r="D115" s="10"/>
      <c r="E115" s="9"/>
      <c r="F115" s="102">
        <f>SUM(F5:F114)</f>
        <v>51934.84</v>
      </c>
      <c r="G115" s="102">
        <f>+SUM(G5:G114)</f>
        <v>41447.979999999996</v>
      </c>
      <c r="H115" s="104">
        <f>H4-F115+G115</f>
        <v>10775.93</v>
      </c>
      <c r="I115" s="102">
        <f>SUM(I5:I114)</f>
        <v>1602.63</v>
      </c>
    </row>
    <row r="116" spans="1:9" x14ac:dyDescent="0.35">
      <c r="A116" s="11"/>
      <c r="E116" s="11"/>
      <c r="H116" s="103"/>
    </row>
    <row r="122" spans="1:9" x14ac:dyDescent="0.35">
      <c r="B122" s="5"/>
    </row>
    <row r="125" spans="1:9" ht="15" thickBot="1" x14ac:dyDescent="0.4">
      <c r="A125" s="9" t="s">
        <v>73</v>
      </c>
      <c r="B125" s="10"/>
      <c r="C125" s="10"/>
      <c r="D125" s="10"/>
      <c r="E125" s="9" t="s">
        <v>74</v>
      </c>
      <c r="F125" s="102">
        <f>SUM(F115:F124)</f>
        <v>51934.84</v>
      </c>
      <c r="G125" s="102"/>
      <c r="H125" s="104">
        <f>H115-F125</f>
        <v>-41158.909999999996</v>
      </c>
      <c r="I125" s="102">
        <f>SUM(I115:I124)</f>
        <v>1602.63</v>
      </c>
    </row>
  </sheetData>
  <pageMargins left="0.7" right="0.7" top="0.75" bottom="0.75" header="0.3" footer="0.3"/>
  <pageSetup paperSize="9" scale="3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2"/>
  <sheetViews>
    <sheetView topLeftCell="A101" workbookViewId="0">
      <selection activeCell="A120" sqref="A120:H121"/>
    </sheetView>
  </sheetViews>
  <sheetFormatPr defaultColWidth="8.81640625" defaultRowHeight="14.5" x14ac:dyDescent="0.35"/>
  <cols>
    <col min="1" max="1" width="17.1796875" customWidth="1"/>
    <col min="2" max="2" width="17.81640625" customWidth="1"/>
    <col min="3" max="3" width="9.81640625" customWidth="1"/>
    <col min="4" max="4" width="28.453125" customWidth="1"/>
    <col min="5" max="5" width="35.1796875" customWidth="1"/>
    <col min="6" max="6" width="13.453125" customWidth="1"/>
    <col min="7" max="7" width="16.81640625" customWidth="1"/>
    <col min="8" max="8" width="10" bestFit="1" customWidth="1"/>
    <col min="9" max="9" width="10.6328125" customWidth="1"/>
    <col min="10" max="10" width="11.81640625" customWidth="1"/>
  </cols>
  <sheetData>
    <row r="1" spans="1:11" x14ac:dyDescent="0.35">
      <c r="A1" t="s">
        <v>263</v>
      </c>
    </row>
    <row r="2" spans="1:11" x14ac:dyDescent="0.35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1" t="s">
        <v>6</v>
      </c>
      <c r="G2" s="3" t="s">
        <v>5</v>
      </c>
      <c r="H2" s="2" t="s">
        <v>8</v>
      </c>
      <c r="I2" s="2" t="s">
        <v>75</v>
      </c>
      <c r="J2" s="2" t="s">
        <v>74</v>
      </c>
    </row>
    <row r="3" spans="1:11" x14ac:dyDescent="0.35">
      <c r="A3" s="1" t="s">
        <v>264</v>
      </c>
      <c r="B3" s="1"/>
      <c r="C3" s="1"/>
      <c r="D3" s="2"/>
      <c r="E3" s="2"/>
      <c r="F3" s="1"/>
      <c r="G3" s="3"/>
      <c r="H3" s="2"/>
      <c r="I3" s="2"/>
      <c r="J3" s="2"/>
    </row>
    <row r="4" spans="1:11" x14ac:dyDescent="0.35">
      <c r="A4" s="59" t="s">
        <v>135</v>
      </c>
      <c r="B4" s="11"/>
      <c r="C4" s="11"/>
      <c r="D4" s="55"/>
      <c r="E4" s="55"/>
      <c r="F4" s="11"/>
      <c r="G4" s="12"/>
      <c r="H4" s="55"/>
      <c r="I4" s="55"/>
    </row>
    <row r="5" spans="1:11" x14ac:dyDescent="0.35">
      <c r="A5" s="56" t="s">
        <v>11</v>
      </c>
      <c r="B5" s="11"/>
      <c r="C5" s="11"/>
      <c r="D5" s="55"/>
      <c r="E5" s="55"/>
      <c r="F5" s="11"/>
      <c r="G5" s="12"/>
      <c r="H5" s="55"/>
      <c r="I5" s="55"/>
    </row>
    <row r="6" spans="1:11" x14ac:dyDescent="0.35">
      <c r="A6" s="7"/>
      <c r="B6" s="6"/>
      <c r="D6" t="s">
        <v>10</v>
      </c>
      <c r="E6" t="s">
        <v>11</v>
      </c>
      <c r="G6" s="4"/>
      <c r="H6" s="4"/>
      <c r="I6" s="4">
        <f>F6-G6+H6</f>
        <v>0</v>
      </c>
    </row>
    <row r="7" spans="1:11" ht="15" customHeight="1" x14ac:dyDescent="0.35">
      <c r="A7" s="14"/>
      <c r="B7" s="7"/>
      <c r="D7" t="s">
        <v>10</v>
      </c>
      <c r="H7" s="4"/>
      <c r="I7" s="4">
        <f>F7-G7+H7</f>
        <v>0</v>
      </c>
      <c r="J7" s="12">
        <f>I6+I7</f>
        <v>0</v>
      </c>
      <c r="K7" s="11" t="s">
        <v>11</v>
      </c>
    </row>
    <row r="8" spans="1:11" ht="15" customHeight="1" x14ac:dyDescent="0.35">
      <c r="A8" s="14"/>
      <c r="B8" s="7"/>
      <c r="H8" s="4"/>
    </row>
    <row r="9" spans="1:11" x14ac:dyDescent="0.35">
      <c r="A9" s="7"/>
      <c r="B9" s="7"/>
      <c r="G9" s="4"/>
      <c r="H9" s="4"/>
      <c r="I9" s="4">
        <f>F9-G9+H9</f>
        <v>0</v>
      </c>
      <c r="J9" s="12">
        <f>I9</f>
        <v>0</v>
      </c>
      <c r="K9" s="11" t="s">
        <v>137</v>
      </c>
    </row>
    <row r="10" spans="1:11" x14ac:dyDescent="0.35">
      <c r="A10" s="7"/>
      <c r="B10" s="7"/>
      <c r="G10" s="4"/>
      <c r="H10" s="4"/>
    </row>
    <row r="11" spans="1:11" x14ac:dyDescent="0.35">
      <c r="A11" s="7"/>
      <c r="B11" s="7"/>
      <c r="G11" s="4"/>
      <c r="H11" s="4"/>
      <c r="I11" s="4">
        <f>F11-G11+H11</f>
        <v>0</v>
      </c>
      <c r="J11" s="12">
        <f>I11</f>
        <v>0</v>
      </c>
      <c r="K11" s="11" t="s">
        <v>24</v>
      </c>
    </row>
    <row r="13" spans="1:11" x14ac:dyDescent="0.35">
      <c r="A13" s="58" t="s">
        <v>5</v>
      </c>
      <c r="B13" s="6"/>
      <c r="G13" s="4"/>
      <c r="H13" s="4"/>
    </row>
    <row r="14" spans="1:11" x14ac:dyDescent="0.35">
      <c r="A14" s="57" t="s">
        <v>138</v>
      </c>
      <c r="B14" s="6"/>
      <c r="G14" s="4"/>
      <c r="H14" s="4"/>
    </row>
    <row r="15" spans="1:11" x14ac:dyDescent="0.35">
      <c r="A15" s="7"/>
      <c r="B15" s="7"/>
      <c r="D15" t="s">
        <v>12</v>
      </c>
      <c r="E15" t="s">
        <v>13</v>
      </c>
      <c r="G15" s="4"/>
      <c r="H15" s="4"/>
      <c r="I15" s="4">
        <f t="shared" ref="I15:I20" si="0">F15-G15+H15</f>
        <v>0</v>
      </c>
    </row>
    <row r="16" spans="1:11" x14ac:dyDescent="0.35">
      <c r="A16" s="7"/>
      <c r="B16" s="7"/>
      <c r="D16" t="s">
        <v>14</v>
      </c>
      <c r="E16" t="s">
        <v>13</v>
      </c>
      <c r="G16" s="4"/>
      <c r="H16" s="4"/>
      <c r="I16" s="4">
        <f t="shared" si="0"/>
        <v>0</v>
      </c>
    </row>
    <row r="17" spans="1:11" x14ac:dyDescent="0.35">
      <c r="A17" s="7"/>
      <c r="B17" s="7"/>
      <c r="D17" t="s">
        <v>15</v>
      </c>
      <c r="E17" t="s">
        <v>13</v>
      </c>
      <c r="G17" s="4"/>
      <c r="I17" s="4">
        <f t="shared" si="0"/>
        <v>0</v>
      </c>
    </row>
    <row r="18" spans="1:11" x14ac:dyDescent="0.35">
      <c r="A18" s="7"/>
      <c r="B18" s="7"/>
      <c r="D18" t="s">
        <v>16</v>
      </c>
      <c r="E18" t="s">
        <v>13</v>
      </c>
      <c r="G18" s="4"/>
      <c r="I18" s="4">
        <f t="shared" si="0"/>
        <v>0</v>
      </c>
    </row>
    <row r="19" spans="1:11" x14ac:dyDescent="0.35">
      <c r="A19" s="7"/>
      <c r="B19" s="7"/>
      <c r="D19" t="s">
        <v>17</v>
      </c>
      <c r="E19" t="s">
        <v>13</v>
      </c>
      <c r="G19" s="4"/>
      <c r="I19" s="4">
        <f t="shared" si="0"/>
        <v>0</v>
      </c>
    </row>
    <row r="20" spans="1:11" ht="15" customHeight="1" x14ac:dyDescent="0.35">
      <c r="A20" s="14"/>
      <c r="B20" s="7"/>
      <c r="D20" t="s">
        <v>137</v>
      </c>
      <c r="F20" s="13"/>
      <c r="G20" s="13"/>
      <c r="H20" s="4"/>
      <c r="I20" s="4">
        <f t="shared" si="0"/>
        <v>0</v>
      </c>
      <c r="J20" s="12">
        <f>SUM(I15:I20)</f>
        <v>0</v>
      </c>
      <c r="K20" s="11" t="s">
        <v>138</v>
      </c>
    </row>
    <row r="21" spans="1:11" x14ac:dyDescent="0.35">
      <c r="A21" s="7"/>
      <c r="B21" s="7"/>
      <c r="G21" s="4"/>
    </row>
    <row r="22" spans="1:11" x14ac:dyDescent="0.35">
      <c r="A22" s="57" t="s">
        <v>139</v>
      </c>
      <c r="B22" s="7"/>
      <c r="G22" s="4"/>
    </row>
    <row r="23" spans="1:11" x14ac:dyDescent="0.35">
      <c r="A23" s="7"/>
      <c r="B23" s="7"/>
      <c r="D23" t="s">
        <v>33</v>
      </c>
      <c r="E23" t="s">
        <v>20</v>
      </c>
      <c r="G23" s="4"/>
      <c r="I23" s="4">
        <f t="shared" ref="I23:I36" si="1">F23-G23+H23</f>
        <v>0</v>
      </c>
    </row>
    <row r="24" spans="1:11" x14ac:dyDescent="0.35">
      <c r="A24" s="7"/>
      <c r="B24" s="7"/>
      <c r="D24" t="s">
        <v>33</v>
      </c>
      <c r="E24" t="s">
        <v>27</v>
      </c>
      <c r="G24" s="4"/>
      <c r="H24" s="4"/>
      <c r="I24" s="4">
        <f t="shared" si="1"/>
        <v>0</v>
      </c>
    </row>
    <row r="25" spans="1:11" x14ac:dyDescent="0.35">
      <c r="A25" s="7"/>
      <c r="B25" s="7"/>
      <c r="D25" t="s">
        <v>33</v>
      </c>
      <c r="E25" t="s">
        <v>20</v>
      </c>
      <c r="G25" s="4"/>
      <c r="H25" s="4"/>
      <c r="I25" s="4">
        <f t="shared" si="1"/>
        <v>0</v>
      </c>
    </row>
    <row r="26" spans="1:11" ht="15" customHeight="1" x14ac:dyDescent="0.35">
      <c r="A26" s="14"/>
      <c r="B26" s="7"/>
      <c r="D26" t="s">
        <v>33</v>
      </c>
      <c r="E26" t="s">
        <v>20</v>
      </c>
      <c r="G26" s="4"/>
      <c r="H26" s="4"/>
      <c r="I26" s="4">
        <f t="shared" si="1"/>
        <v>0</v>
      </c>
    </row>
    <row r="27" spans="1:11" ht="15" customHeight="1" x14ac:dyDescent="0.35">
      <c r="A27" s="14"/>
      <c r="B27" s="7"/>
      <c r="D27" t="s">
        <v>33</v>
      </c>
      <c r="E27" t="s">
        <v>20</v>
      </c>
      <c r="G27" s="4"/>
      <c r="H27" s="4"/>
      <c r="I27" s="4">
        <f t="shared" si="1"/>
        <v>0</v>
      </c>
    </row>
    <row r="28" spans="1:11" ht="15" customHeight="1" x14ac:dyDescent="0.35">
      <c r="A28" s="14"/>
      <c r="B28" s="7"/>
      <c r="D28" t="s">
        <v>33</v>
      </c>
      <c r="E28" t="s">
        <v>20</v>
      </c>
      <c r="G28" s="4"/>
      <c r="H28" s="4"/>
      <c r="I28" s="4">
        <f t="shared" si="1"/>
        <v>0</v>
      </c>
    </row>
    <row r="29" spans="1:11" ht="15" customHeight="1" x14ac:dyDescent="0.35">
      <c r="A29" s="14"/>
      <c r="B29" s="7"/>
      <c r="D29" t="s">
        <v>33</v>
      </c>
      <c r="E29" t="s">
        <v>20</v>
      </c>
      <c r="F29" s="13"/>
      <c r="G29" s="4"/>
      <c r="H29" s="4"/>
      <c r="I29" s="4">
        <f t="shared" si="1"/>
        <v>0</v>
      </c>
    </row>
    <row r="30" spans="1:11" ht="15" customHeight="1" x14ac:dyDescent="0.35">
      <c r="A30" s="14"/>
      <c r="B30" s="7"/>
      <c r="D30" t="s">
        <v>33</v>
      </c>
      <c r="E30" t="s">
        <v>20</v>
      </c>
      <c r="G30" s="4"/>
      <c r="H30" s="4"/>
      <c r="I30" s="4">
        <f t="shared" si="1"/>
        <v>0</v>
      </c>
    </row>
    <row r="31" spans="1:11" ht="15" customHeight="1" x14ac:dyDescent="0.35">
      <c r="A31" s="14"/>
      <c r="B31" s="7"/>
      <c r="D31" t="s">
        <v>33</v>
      </c>
      <c r="E31" t="s">
        <v>20</v>
      </c>
      <c r="G31" s="4"/>
      <c r="H31" s="4"/>
      <c r="I31" s="4">
        <f t="shared" si="1"/>
        <v>0</v>
      </c>
    </row>
    <row r="32" spans="1:11" ht="15" customHeight="1" x14ac:dyDescent="0.35">
      <c r="A32" s="14"/>
      <c r="B32" s="7"/>
      <c r="D32" t="s">
        <v>33</v>
      </c>
      <c r="E32" t="s">
        <v>20</v>
      </c>
      <c r="G32" s="4"/>
      <c r="H32" s="4"/>
      <c r="I32" s="4">
        <f t="shared" si="1"/>
        <v>0</v>
      </c>
    </row>
    <row r="33" spans="1:11" ht="15" customHeight="1" x14ac:dyDescent="0.35">
      <c r="A33" s="14"/>
      <c r="B33" s="7"/>
      <c r="D33" t="s">
        <v>33</v>
      </c>
      <c r="E33" t="s">
        <v>20</v>
      </c>
      <c r="F33" s="13"/>
      <c r="G33" s="4"/>
      <c r="H33" s="4"/>
      <c r="I33" s="4">
        <f t="shared" si="1"/>
        <v>0</v>
      </c>
    </row>
    <row r="34" spans="1:11" ht="15" customHeight="1" x14ac:dyDescent="0.35">
      <c r="A34" s="14"/>
      <c r="B34" s="7"/>
      <c r="D34" t="s">
        <v>33</v>
      </c>
      <c r="E34" t="s">
        <v>20</v>
      </c>
      <c r="F34" s="13"/>
      <c r="G34" s="4"/>
      <c r="H34" s="4"/>
      <c r="I34" s="4">
        <f t="shared" si="1"/>
        <v>0</v>
      </c>
    </row>
    <row r="35" spans="1:11" ht="15" customHeight="1" x14ac:dyDescent="0.35">
      <c r="A35" s="14"/>
      <c r="B35" s="7"/>
      <c r="D35" t="s">
        <v>33</v>
      </c>
      <c r="E35" t="s">
        <v>20</v>
      </c>
      <c r="F35" s="13"/>
      <c r="G35" s="4"/>
      <c r="H35" s="4"/>
      <c r="I35" s="4">
        <f t="shared" si="1"/>
        <v>0</v>
      </c>
    </row>
    <row r="36" spans="1:11" ht="15" customHeight="1" x14ac:dyDescent="0.35">
      <c r="A36" s="14"/>
      <c r="B36" s="7"/>
      <c r="D36" t="s">
        <v>33</v>
      </c>
      <c r="E36" t="s">
        <v>20</v>
      </c>
      <c r="F36" s="13"/>
      <c r="G36" s="4"/>
      <c r="H36" s="4"/>
      <c r="I36" s="4">
        <f t="shared" si="1"/>
        <v>0</v>
      </c>
      <c r="J36" s="12">
        <f>SUM(I23:I36)</f>
        <v>0</v>
      </c>
      <c r="K36" s="11" t="s">
        <v>139</v>
      </c>
    </row>
    <row r="37" spans="1:11" ht="15" customHeight="1" x14ac:dyDescent="0.35">
      <c r="A37" s="14"/>
      <c r="B37" s="7"/>
      <c r="F37" s="13"/>
      <c r="G37" s="13"/>
      <c r="H37" s="4"/>
    </row>
    <row r="38" spans="1:11" ht="15" customHeight="1" x14ac:dyDescent="0.35">
      <c r="A38" s="60" t="s">
        <v>141</v>
      </c>
      <c r="B38" s="7"/>
      <c r="F38" s="13"/>
      <c r="G38" s="13"/>
      <c r="H38" s="13"/>
    </row>
    <row r="39" spans="1:11" ht="15" customHeight="1" x14ac:dyDescent="0.35">
      <c r="A39" s="14"/>
      <c r="B39" s="7"/>
      <c r="D39" t="s">
        <v>21</v>
      </c>
      <c r="E39" t="s">
        <v>22</v>
      </c>
      <c r="F39" s="13"/>
      <c r="G39" s="13"/>
      <c r="H39" s="13"/>
      <c r="I39" s="4">
        <f t="shared" ref="I39:I43" si="2">F39-G39+H39</f>
        <v>0</v>
      </c>
    </row>
    <row r="40" spans="1:11" x14ac:dyDescent="0.35">
      <c r="A40" s="7"/>
      <c r="B40" s="7"/>
      <c r="D40" t="s">
        <v>21</v>
      </c>
      <c r="E40" t="s">
        <v>22</v>
      </c>
      <c r="G40" s="13"/>
      <c r="H40" s="13"/>
      <c r="I40" s="4">
        <f t="shared" si="2"/>
        <v>0</v>
      </c>
    </row>
    <row r="41" spans="1:11" x14ac:dyDescent="0.35">
      <c r="A41" s="7"/>
      <c r="B41" s="7"/>
      <c r="D41" t="s">
        <v>21</v>
      </c>
      <c r="E41" t="s">
        <v>22</v>
      </c>
      <c r="G41" s="13"/>
      <c r="H41" s="13"/>
      <c r="I41" s="4">
        <f t="shared" si="2"/>
        <v>0</v>
      </c>
    </row>
    <row r="42" spans="1:11" x14ac:dyDescent="0.35">
      <c r="A42" s="7"/>
      <c r="B42" s="7"/>
      <c r="D42" t="s">
        <v>21</v>
      </c>
      <c r="E42" t="s">
        <v>22</v>
      </c>
      <c r="G42" s="13"/>
      <c r="H42" s="13"/>
      <c r="I42" s="4">
        <f t="shared" si="2"/>
        <v>0</v>
      </c>
    </row>
    <row r="43" spans="1:11" x14ac:dyDescent="0.35">
      <c r="A43" s="7"/>
      <c r="B43" s="7"/>
      <c r="D43" t="s">
        <v>21</v>
      </c>
      <c r="E43" t="s">
        <v>22</v>
      </c>
      <c r="G43" s="13"/>
      <c r="H43" s="13"/>
      <c r="I43" s="4">
        <f t="shared" si="2"/>
        <v>0</v>
      </c>
    </row>
    <row r="44" spans="1:11" ht="15" customHeight="1" x14ac:dyDescent="0.35">
      <c r="A44" s="14"/>
      <c r="B44" s="7"/>
      <c r="D44" t="s">
        <v>21</v>
      </c>
      <c r="E44" t="s">
        <v>22</v>
      </c>
      <c r="G44" s="13"/>
      <c r="H44" s="13"/>
      <c r="I44" s="4">
        <f t="shared" ref="I44:I51" si="3">F44-G44+H44</f>
        <v>0</v>
      </c>
    </row>
    <row r="45" spans="1:11" ht="15" customHeight="1" x14ac:dyDescent="0.35">
      <c r="A45" s="14"/>
      <c r="B45" s="7"/>
      <c r="D45" t="s">
        <v>21</v>
      </c>
      <c r="E45" t="s">
        <v>22</v>
      </c>
      <c r="G45" s="13"/>
      <c r="H45" s="13"/>
      <c r="I45" s="4">
        <f t="shared" si="3"/>
        <v>0</v>
      </c>
    </row>
    <row r="46" spans="1:11" ht="15" customHeight="1" x14ac:dyDescent="0.35">
      <c r="A46" s="14"/>
      <c r="B46" s="7"/>
      <c r="D46" t="s">
        <v>21</v>
      </c>
      <c r="E46" t="s">
        <v>22</v>
      </c>
      <c r="F46" s="13"/>
      <c r="G46" s="13"/>
      <c r="H46" s="13"/>
      <c r="I46" s="4">
        <f t="shared" si="3"/>
        <v>0</v>
      </c>
    </row>
    <row r="47" spans="1:11" ht="15" customHeight="1" x14ac:dyDescent="0.35">
      <c r="A47" s="14"/>
      <c r="B47" s="7"/>
      <c r="D47" t="s">
        <v>21</v>
      </c>
      <c r="E47" t="s">
        <v>22</v>
      </c>
      <c r="F47" s="13"/>
      <c r="G47" s="13"/>
      <c r="H47" s="13"/>
      <c r="I47" s="4">
        <f t="shared" si="3"/>
        <v>0</v>
      </c>
    </row>
    <row r="48" spans="1:11" ht="15" customHeight="1" x14ac:dyDescent="0.35">
      <c r="A48" s="14"/>
      <c r="B48" s="7"/>
      <c r="D48" t="s">
        <v>21</v>
      </c>
      <c r="E48" t="s">
        <v>22</v>
      </c>
      <c r="G48" s="13"/>
      <c r="H48" s="13"/>
      <c r="I48" s="4">
        <f t="shared" si="3"/>
        <v>0</v>
      </c>
    </row>
    <row r="49" spans="1:11" ht="15" customHeight="1" x14ac:dyDescent="0.35">
      <c r="A49" s="14"/>
      <c r="B49" s="7"/>
      <c r="D49" t="s">
        <v>21</v>
      </c>
      <c r="E49" t="s">
        <v>22</v>
      </c>
      <c r="F49" s="13"/>
      <c r="G49" s="13"/>
      <c r="H49" s="13"/>
      <c r="I49" s="4">
        <f t="shared" si="3"/>
        <v>0</v>
      </c>
    </row>
    <row r="50" spans="1:11" ht="15" customHeight="1" x14ac:dyDescent="0.35">
      <c r="A50" s="14"/>
      <c r="B50" s="7"/>
      <c r="D50" t="s">
        <v>21</v>
      </c>
      <c r="E50" t="s">
        <v>22</v>
      </c>
      <c r="F50" s="13"/>
      <c r="G50" s="13"/>
      <c r="H50" s="13"/>
      <c r="I50" s="4">
        <f t="shared" si="3"/>
        <v>0</v>
      </c>
    </row>
    <row r="51" spans="1:11" ht="15" customHeight="1" x14ac:dyDescent="0.35">
      <c r="A51" s="14"/>
      <c r="B51" s="7"/>
      <c r="D51" t="s">
        <v>21</v>
      </c>
      <c r="E51" t="s">
        <v>22</v>
      </c>
      <c r="F51" s="13"/>
      <c r="G51" s="13"/>
      <c r="H51" s="13"/>
      <c r="I51" s="4">
        <f t="shared" si="3"/>
        <v>0</v>
      </c>
      <c r="J51" s="12">
        <f>SUM(I39:I51)</f>
        <v>0</v>
      </c>
      <c r="K51" s="11" t="s">
        <v>140</v>
      </c>
    </row>
    <row r="52" spans="1:11" ht="15" customHeight="1" x14ac:dyDescent="0.35">
      <c r="A52" s="14"/>
      <c r="B52" s="7"/>
      <c r="F52" s="13"/>
      <c r="G52" s="13"/>
      <c r="H52" s="4"/>
      <c r="I52" s="4"/>
    </row>
    <row r="53" spans="1:11" ht="15" customHeight="1" x14ac:dyDescent="0.35">
      <c r="A53" s="60" t="s">
        <v>142</v>
      </c>
      <c r="B53" s="7"/>
      <c r="F53" s="13"/>
      <c r="G53" s="13"/>
      <c r="H53" s="4"/>
      <c r="I53" s="4"/>
    </row>
    <row r="54" spans="1:11" ht="15" customHeight="1" x14ac:dyDescent="0.35">
      <c r="A54" s="14"/>
      <c r="B54" s="7"/>
      <c r="D54" t="s">
        <v>50</v>
      </c>
      <c r="E54" t="s">
        <v>51</v>
      </c>
      <c r="G54" s="13"/>
      <c r="H54" s="4"/>
      <c r="I54" s="4">
        <f t="shared" ref="I54:I61" si="4">F54-G54+H54</f>
        <v>0</v>
      </c>
    </row>
    <row r="55" spans="1:11" ht="15" customHeight="1" x14ac:dyDescent="0.35">
      <c r="A55" s="14"/>
      <c r="B55" s="7"/>
      <c r="D55" t="s">
        <v>38</v>
      </c>
      <c r="E55" t="s">
        <v>71</v>
      </c>
      <c r="F55" s="13"/>
      <c r="G55" s="13"/>
      <c r="H55" s="4"/>
      <c r="I55" s="4">
        <f t="shared" si="4"/>
        <v>0</v>
      </c>
    </row>
    <row r="56" spans="1:11" ht="15" customHeight="1" x14ac:dyDescent="0.35">
      <c r="A56" s="14"/>
      <c r="B56" s="7"/>
      <c r="D56" t="s">
        <v>63</v>
      </c>
      <c r="E56" t="s">
        <v>64</v>
      </c>
      <c r="F56" s="13"/>
      <c r="G56" s="13"/>
      <c r="H56" s="4"/>
      <c r="I56" s="4">
        <f t="shared" si="4"/>
        <v>0</v>
      </c>
    </row>
    <row r="57" spans="1:11" ht="15" customHeight="1" x14ac:dyDescent="0.35">
      <c r="A57" s="14"/>
      <c r="B57" s="7"/>
      <c r="D57" t="s">
        <v>43</v>
      </c>
      <c r="E57" t="s">
        <v>44</v>
      </c>
      <c r="G57" s="13"/>
      <c r="H57" s="4"/>
      <c r="I57" s="4">
        <f t="shared" si="4"/>
        <v>0</v>
      </c>
    </row>
    <row r="58" spans="1:11" ht="15" customHeight="1" x14ac:dyDescent="0.35">
      <c r="A58" s="14"/>
      <c r="B58" s="7"/>
      <c r="D58" t="s">
        <v>45</v>
      </c>
      <c r="E58" t="s">
        <v>46</v>
      </c>
      <c r="G58" s="13"/>
      <c r="H58" s="4"/>
      <c r="I58" s="4">
        <f t="shared" si="4"/>
        <v>0</v>
      </c>
    </row>
    <row r="59" spans="1:11" ht="15" customHeight="1" x14ac:dyDescent="0.35">
      <c r="A59" s="14"/>
      <c r="B59" s="7"/>
      <c r="D59" t="s">
        <v>33</v>
      </c>
      <c r="E59" t="s">
        <v>56</v>
      </c>
      <c r="F59" s="13"/>
      <c r="G59" s="13"/>
      <c r="H59" s="4"/>
      <c r="I59" s="4">
        <f t="shared" si="4"/>
        <v>0</v>
      </c>
    </row>
    <row r="60" spans="1:11" ht="15" customHeight="1" x14ac:dyDescent="0.35">
      <c r="A60" s="14"/>
      <c r="B60" s="7"/>
      <c r="D60" t="s">
        <v>52</v>
      </c>
      <c r="E60" t="s">
        <v>53</v>
      </c>
      <c r="F60" s="13"/>
      <c r="G60" s="13"/>
      <c r="H60" s="4"/>
      <c r="I60" s="4">
        <f t="shared" si="4"/>
        <v>0</v>
      </c>
    </row>
    <row r="61" spans="1:11" ht="15" customHeight="1" x14ac:dyDescent="0.35">
      <c r="A61" s="14"/>
      <c r="B61" s="7"/>
      <c r="D61" t="s">
        <v>17</v>
      </c>
      <c r="E61" t="s">
        <v>55</v>
      </c>
      <c r="F61" s="13"/>
      <c r="G61" s="13"/>
      <c r="H61" s="4"/>
      <c r="I61" s="4">
        <f t="shared" si="4"/>
        <v>0</v>
      </c>
      <c r="J61" s="12">
        <f>SUM(I54:I61)</f>
        <v>0</v>
      </c>
      <c r="K61" s="62" t="str">
        <f>A53</f>
        <v>Annual Fees</v>
      </c>
    </row>
    <row r="62" spans="1:11" ht="15" customHeight="1" x14ac:dyDescent="0.35">
      <c r="A62" s="14"/>
      <c r="B62" s="7"/>
      <c r="G62" s="13"/>
      <c r="H62" s="4"/>
    </row>
    <row r="63" spans="1:11" ht="15" customHeight="1" x14ac:dyDescent="0.35">
      <c r="A63" s="60" t="s">
        <v>143</v>
      </c>
      <c r="B63" s="7"/>
      <c r="G63" s="13"/>
      <c r="H63" s="4"/>
    </row>
    <row r="64" spans="1:11" ht="15" customHeight="1" x14ac:dyDescent="0.35">
      <c r="A64" s="14"/>
      <c r="B64" s="7"/>
      <c r="D64" t="s">
        <v>36</v>
      </c>
      <c r="E64" t="s">
        <v>37</v>
      </c>
      <c r="F64" s="13"/>
      <c r="G64" s="13"/>
      <c r="H64" s="4"/>
      <c r="I64" s="4">
        <f t="shared" ref="I64:I70" si="5">F64-G64+H64</f>
        <v>0</v>
      </c>
    </row>
    <row r="65" spans="1:11" ht="15" customHeight="1" x14ac:dyDescent="0.35">
      <c r="A65" s="14"/>
      <c r="B65" s="7"/>
      <c r="D65" t="s">
        <v>36</v>
      </c>
      <c r="E65" t="s">
        <v>37</v>
      </c>
      <c r="G65" s="13"/>
      <c r="H65" s="4"/>
      <c r="I65" s="4">
        <f t="shared" si="5"/>
        <v>0</v>
      </c>
    </row>
    <row r="66" spans="1:11" x14ac:dyDescent="0.35">
      <c r="A66" s="7"/>
      <c r="B66" s="7"/>
      <c r="G66" s="4"/>
      <c r="H66" s="4"/>
      <c r="I66" s="4">
        <f t="shared" si="5"/>
        <v>0</v>
      </c>
    </row>
    <row r="67" spans="1:11" x14ac:dyDescent="0.35">
      <c r="A67" s="7"/>
      <c r="B67" s="7"/>
      <c r="G67" s="4"/>
      <c r="H67" s="4"/>
      <c r="I67" s="4">
        <f t="shared" si="5"/>
        <v>0</v>
      </c>
    </row>
    <row r="68" spans="1:11" ht="15" customHeight="1" x14ac:dyDescent="0.35">
      <c r="A68" s="14"/>
      <c r="B68" s="7"/>
      <c r="G68" s="13"/>
      <c r="H68" s="4"/>
      <c r="I68" s="4">
        <f t="shared" si="5"/>
        <v>0</v>
      </c>
    </row>
    <row r="69" spans="1:11" ht="15" customHeight="1" x14ac:dyDescent="0.35">
      <c r="A69" s="14"/>
      <c r="B69" s="7"/>
      <c r="G69" s="13"/>
      <c r="H69" s="4"/>
      <c r="I69" s="4">
        <f t="shared" si="5"/>
        <v>0</v>
      </c>
    </row>
    <row r="70" spans="1:11" ht="15" customHeight="1" x14ac:dyDescent="0.35">
      <c r="A70" s="14"/>
      <c r="B70" s="7"/>
      <c r="F70" s="13"/>
      <c r="G70" s="13"/>
      <c r="H70" s="4"/>
      <c r="I70" s="4">
        <f t="shared" si="5"/>
        <v>0</v>
      </c>
      <c r="J70" s="12">
        <f>SUM(I64:I70)</f>
        <v>0</v>
      </c>
      <c r="K70" s="62" t="str">
        <f>A63</f>
        <v>Roads &amp; Footpaths</v>
      </c>
    </row>
    <row r="72" spans="1:11" x14ac:dyDescent="0.35">
      <c r="A72" s="56" t="s">
        <v>144</v>
      </c>
    </row>
    <row r="73" spans="1:11" ht="15" customHeight="1" x14ac:dyDescent="0.35">
      <c r="A73" s="14"/>
      <c r="B73" s="7"/>
      <c r="D73" t="s">
        <v>34</v>
      </c>
      <c r="E73" t="s">
        <v>35</v>
      </c>
      <c r="H73" s="4"/>
      <c r="I73" s="4">
        <f t="shared" ref="I73:I76" si="6">F73-G73+H73</f>
        <v>0</v>
      </c>
    </row>
    <row r="74" spans="1:11" x14ac:dyDescent="0.35">
      <c r="A74" s="7"/>
      <c r="B74" s="7"/>
      <c r="D74" t="s">
        <v>18</v>
      </c>
      <c r="E74" t="s">
        <v>19</v>
      </c>
      <c r="I74" s="4">
        <f t="shared" si="6"/>
        <v>0</v>
      </c>
    </row>
    <row r="75" spans="1:11" ht="15" customHeight="1" x14ac:dyDescent="0.35">
      <c r="A75" s="14"/>
      <c r="B75" s="7"/>
      <c r="D75" t="s">
        <v>18</v>
      </c>
      <c r="E75" t="s">
        <v>35</v>
      </c>
      <c r="H75" s="4"/>
      <c r="I75" s="4">
        <f t="shared" si="6"/>
        <v>0</v>
      </c>
    </row>
    <row r="76" spans="1:11" ht="15" customHeight="1" x14ac:dyDescent="0.35">
      <c r="A76" s="14"/>
      <c r="B76" s="7"/>
      <c r="D76" t="s">
        <v>60</v>
      </c>
      <c r="E76" t="s">
        <v>61</v>
      </c>
      <c r="F76" s="13"/>
      <c r="I76" s="4">
        <f t="shared" si="6"/>
        <v>0</v>
      </c>
      <c r="J76" s="12">
        <f>SUM(I73:I76)</f>
        <v>0</v>
      </c>
      <c r="K76" s="11" t="str">
        <f>A72</f>
        <v>Village Hall Hire</v>
      </c>
    </row>
    <row r="78" spans="1:11" x14ac:dyDescent="0.35">
      <c r="A78" s="56" t="s">
        <v>145</v>
      </c>
    </row>
    <row r="79" spans="1:11" ht="15" customHeight="1" x14ac:dyDescent="0.35">
      <c r="A79" s="14"/>
      <c r="B79" s="7"/>
      <c r="D79" t="s">
        <v>30</v>
      </c>
      <c r="E79" t="s">
        <v>31</v>
      </c>
      <c r="F79" s="13"/>
      <c r="G79" s="13"/>
      <c r="H79" s="4"/>
      <c r="I79" s="4">
        <f t="shared" ref="I79:I82" si="7">F79-G79+H79</f>
        <v>0</v>
      </c>
    </row>
    <row r="80" spans="1:11" x14ac:dyDescent="0.35">
      <c r="A80" s="7"/>
      <c r="B80" s="7"/>
      <c r="D80" t="s">
        <v>30</v>
      </c>
      <c r="E80" t="s">
        <v>31</v>
      </c>
      <c r="G80" s="4"/>
      <c r="H80" s="4"/>
      <c r="I80" s="4">
        <f t="shared" si="7"/>
        <v>0</v>
      </c>
    </row>
    <row r="81" spans="1:11" ht="16" customHeight="1" x14ac:dyDescent="0.35">
      <c r="A81" s="7"/>
      <c r="B81" s="7"/>
      <c r="D81" t="s">
        <v>30</v>
      </c>
      <c r="E81" t="s">
        <v>31</v>
      </c>
      <c r="G81" s="13"/>
      <c r="H81" s="4"/>
      <c r="I81" s="4">
        <f t="shared" si="7"/>
        <v>0</v>
      </c>
    </row>
    <row r="82" spans="1:11" ht="15" customHeight="1" x14ac:dyDescent="0.35">
      <c r="A82" s="14"/>
      <c r="B82" s="7"/>
      <c r="D82" t="s">
        <v>30</v>
      </c>
      <c r="E82" t="s">
        <v>31</v>
      </c>
      <c r="G82" s="13"/>
      <c r="H82" s="4"/>
      <c r="I82" s="4">
        <f t="shared" si="7"/>
        <v>0</v>
      </c>
      <c r="J82" s="61">
        <f>SUM(I79:I82)</f>
        <v>0</v>
      </c>
      <c r="K82" s="11" t="str">
        <f>A78</f>
        <v>Defibrillator Costs</v>
      </c>
    </row>
    <row r="84" spans="1:11" x14ac:dyDescent="0.35">
      <c r="A84" s="56" t="s">
        <v>29</v>
      </c>
    </row>
    <row r="85" spans="1:11" x14ac:dyDescent="0.35">
      <c r="A85" s="7"/>
      <c r="B85" s="7"/>
      <c r="D85" t="s">
        <v>28</v>
      </c>
      <c r="E85" t="s">
        <v>29</v>
      </c>
      <c r="G85" s="4"/>
      <c r="H85" s="4"/>
      <c r="I85" s="4">
        <f t="shared" ref="I85" si="8">F85-G85+H85</f>
        <v>0</v>
      </c>
      <c r="J85" s="61">
        <f>I85</f>
        <v>0</v>
      </c>
      <c r="K85" s="11" t="str">
        <f>A84</f>
        <v>Insurance</v>
      </c>
    </row>
    <row r="87" spans="1:11" x14ac:dyDescent="0.35">
      <c r="A87" s="56" t="s">
        <v>147</v>
      </c>
    </row>
    <row r="88" spans="1:11" ht="15" customHeight="1" x14ac:dyDescent="0.35">
      <c r="A88" s="14"/>
      <c r="B88" s="7"/>
      <c r="D88" t="s">
        <v>10</v>
      </c>
      <c r="E88" t="s">
        <v>23</v>
      </c>
      <c r="F88" s="13"/>
      <c r="G88" s="13"/>
      <c r="H88" s="4"/>
      <c r="I88" s="4">
        <f t="shared" ref="I88:I89" si="9">F88-G88+H88</f>
        <v>0</v>
      </c>
    </row>
    <row r="89" spans="1:11" x14ac:dyDescent="0.35">
      <c r="A89" s="7"/>
      <c r="B89" s="7"/>
      <c r="D89" t="s">
        <v>10</v>
      </c>
      <c r="E89" t="s">
        <v>23</v>
      </c>
      <c r="F89" s="8"/>
      <c r="G89" s="4"/>
      <c r="H89" s="4"/>
      <c r="I89" s="4">
        <f t="shared" si="9"/>
        <v>0</v>
      </c>
      <c r="J89" s="12">
        <f>SUM(I88:I89)</f>
        <v>0</v>
      </c>
      <c r="K89" s="11" t="str">
        <f>A87</f>
        <v>Dog Bin Emptying</v>
      </c>
    </row>
    <row r="91" spans="1:11" x14ac:dyDescent="0.35">
      <c r="A91" s="56" t="s">
        <v>146</v>
      </c>
    </row>
    <row r="92" spans="1:11" ht="15" customHeight="1" x14ac:dyDescent="0.35">
      <c r="A92" s="14"/>
      <c r="B92" s="7"/>
      <c r="D92" t="s">
        <v>38</v>
      </c>
      <c r="E92" t="s">
        <v>39</v>
      </c>
      <c r="G92" s="13"/>
      <c r="H92" s="4"/>
      <c r="I92" s="4">
        <f t="shared" ref="I92:I96" si="10">F92-G92+H92</f>
        <v>0</v>
      </c>
    </row>
    <row r="93" spans="1:11" ht="15" customHeight="1" x14ac:dyDescent="0.35">
      <c r="A93" s="14"/>
      <c r="B93" s="7"/>
      <c r="D93" t="s">
        <v>33</v>
      </c>
      <c r="E93" t="s">
        <v>40</v>
      </c>
      <c r="G93" s="13"/>
      <c r="H93" s="4"/>
      <c r="I93" s="4">
        <f t="shared" si="10"/>
        <v>0</v>
      </c>
    </row>
    <row r="94" spans="1:11" ht="15" customHeight="1" x14ac:dyDescent="0.35">
      <c r="A94" s="14"/>
      <c r="B94" s="7"/>
      <c r="D94" t="s">
        <v>33</v>
      </c>
      <c r="E94" t="s">
        <v>70</v>
      </c>
      <c r="F94" s="13"/>
      <c r="G94" s="13"/>
      <c r="H94" s="4"/>
      <c r="I94" s="4">
        <f t="shared" si="10"/>
        <v>0</v>
      </c>
    </row>
    <row r="95" spans="1:11" ht="15" customHeight="1" x14ac:dyDescent="0.35">
      <c r="A95" s="14"/>
      <c r="B95" s="7"/>
      <c r="D95" t="s">
        <v>17</v>
      </c>
      <c r="E95" t="s">
        <v>54</v>
      </c>
      <c r="F95" s="13"/>
      <c r="G95" s="13"/>
      <c r="H95" s="4"/>
      <c r="I95" s="4">
        <f t="shared" si="10"/>
        <v>0</v>
      </c>
    </row>
    <row r="96" spans="1:11" x14ac:dyDescent="0.35">
      <c r="A96" s="7"/>
      <c r="B96" s="7"/>
      <c r="D96" t="s">
        <v>10</v>
      </c>
      <c r="G96" s="4"/>
      <c r="H96" s="4"/>
      <c r="I96" s="4">
        <f t="shared" si="10"/>
        <v>0</v>
      </c>
      <c r="J96" s="12">
        <f>SUM(I92:I96)</f>
        <v>0</v>
      </c>
      <c r="K96" s="11" t="str">
        <f>A91</f>
        <v>Other costs</v>
      </c>
    </row>
    <row r="97" spans="1:11" x14ac:dyDescent="0.35">
      <c r="A97" s="7"/>
      <c r="B97" s="7"/>
      <c r="G97" s="4"/>
      <c r="H97" s="4"/>
    </row>
    <row r="98" spans="1:11" x14ac:dyDescent="0.35">
      <c r="A98" s="57" t="s">
        <v>151</v>
      </c>
      <c r="B98" s="7"/>
      <c r="G98" s="4"/>
      <c r="H98" s="4"/>
    </row>
    <row r="99" spans="1:11" x14ac:dyDescent="0.35">
      <c r="A99" s="7"/>
      <c r="B99" s="7"/>
      <c r="D99" t="s">
        <v>25</v>
      </c>
      <c r="E99" t="s">
        <v>26</v>
      </c>
      <c r="G99" s="4"/>
      <c r="H99" s="4"/>
      <c r="I99" s="4">
        <f t="shared" ref="I99:I108" si="11">F99-G99+H99</f>
        <v>0</v>
      </c>
    </row>
    <row r="100" spans="1:11" ht="15" customHeight="1" x14ac:dyDescent="0.35">
      <c r="A100" s="14"/>
      <c r="B100" s="7"/>
      <c r="D100" t="s">
        <v>25</v>
      </c>
      <c r="E100" t="s">
        <v>57</v>
      </c>
      <c r="F100" s="13"/>
      <c r="G100" s="13"/>
      <c r="H100" s="4"/>
      <c r="I100" s="4">
        <f>F100-G100+H100</f>
        <v>0</v>
      </c>
    </row>
    <row r="101" spans="1:11" ht="15" customHeight="1" x14ac:dyDescent="0.35">
      <c r="A101" s="14"/>
      <c r="B101" s="7"/>
      <c r="D101" t="s">
        <v>65</v>
      </c>
      <c r="E101" t="s">
        <v>66</v>
      </c>
      <c r="F101" s="13"/>
      <c r="G101" s="13"/>
      <c r="H101" s="4"/>
      <c r="I101" s="4">
        <f>F101-G101+H101</f>
        <v>0</v>
      </c>
    </row>
    <row r="102" spans="1:11" ht="15" customHeight="1" x14ac:dyDescent="0.35">
      <c r="A102" s="14"/>
      <c r="B102" s="7"/>
      <c r="D102" t="s">
        <v>25</v>
      </c>
      <c r="E102" t="s">
        <v>67</v>
      </c>
      <c r="F102" s="13"/>
      <c r="G102" s="13"/>
      <c r="H102" s="4"/>
      <c r="I102" s="4">
        <f>F102-G102+H102</f>
        <v>0</v>
      </c>
      <c r="J102" s="12">
        <f>SUM(I99:I102)</f>
        <v>0</v>
      </c>
      <c r="K102" s="62" t="str">
        <f>A98</f>
        <v>ARC Investment</v>
      </c>
    </row>
    <row r="105" spans="1:11" ht="15" customHeight="1" x14ac:dyDescent="0.35">
      <c r="A105" s="60" t="s">
        <v>152</v>
      </c>
      <c r="B105" s="7"/>
      <c r="G105" s="13"/>
      <c r="H105" s="4"/>
      <c r="I105" s="4"/>
    </row>
    <row r="106" spans="1:11" ht="15" customHeight="1" x14ac:dyDescent="0.35">
      <c r="A106" s="14"/>
      <c r="B106" s="7"/>
      <c r="D106" t="s">
        <v>41</v>
      </c>
      <c r="E106" t="s">
        <v>42</v>
      </c>
      <c r="G106" s="13"/>
      <c r="H106" s="4"/>
      <c r="I106" s="4">
        <f t="shared" si="11"/>
        <v>0</v>
      </c>
    </row>
    <row r="107" spans="1:11" ht="15" customHeight="1" x14ac:dyDescent="0.35">
      <c r="A107" s="14"/>
      <c r="B107" s="7"/>
      <c r="D107" t="s">
        <v>41</v>
      </c>
      <c r="E107" t="s">
        <v>47</v>
      </c>
      <c r="G107" s="13"/>
      <c r="H107" s="4"/>
      <c r="I107" s="4">
        <f t="shared" si="11"/>
        <v>0</v>
      </c>
    </row>
    <row r="108" spans="1:11" ht="15" customHeight="1" x14ac:dyDescent="0.35">
      <c r="A108" s="14"/>
      <c r="B108" s="7"/>
      <c r="D108" t="s">
        <v>25</v>
      </c>
      <c r="E108" t="s">
        <v>69</v>
      </c>
      <c r="F108" s="13"/>
      <c r="G108" s="13"/>
      <c r="H108" s="4"/>
      <c r="I108" s="4">
        <f t="shared" si="11"/>
        <v>0</v>
      </c>
    </row>
    <row r="109" spans="1:11" ht="15" customHeight="1" x14ac:dyDescent="0.35">
      <c r="A109" s="14"/>
      <c r="B109" s="7"/>
      <c r="D109" t="s">
        <v>25</v>
      </c>
      <c r="E109" t="s">
        <v>68</v>
      </c>
      <c r="F109" s="13"/>
      <c r="G109" s="13"/>
      <c r="H109" s="4"/>
      <c r="I109" s="4">
        <f>F109-G109+H109</f>
        <v>0</v>
      </c>
    </row>
    <row r="110" spans="1:11" ht="15" customHeight="1" x14ac:dyDescent="0.35">
      <c r="A110" s="14"/>
      <c r="B110" s="7"/>
      <c r="D110" t="s">
        <v>58</v>
      </c>
      <c r="E110" t="s">
        <v>59</v>
      </c>
      <c r="F110" s="13"/>
      <c r="G110" s="13"/>
      <c r="H110" s="4"/>
      <c r="I110" s="4">
        <f>F110-G110+H110</f>
        <v>0</v>
      </c>
    </row>
    <row r="111" spans="1:11" ht="15" customHeight="1" x14ac:dyDescent="0.35">
      <c r="A111" s="14"/>
      <c r="B111" s="7"/>
      <c r="D111" t="s">
        <v>48</v>
      </c>
      <c r="E111" t="s">
        <v>49</v>
      </c>
      <c r="G111" s="13"/>
      <c r="H111" s="4"/>
      <c r="I111" s="4">
        <f>F111-G111+H111</f>
        <v>0</v>
      </c>
      <c r="J111" s="4">
        <f>SUM(I106:I112)</f>
        <v>0</v>
      </c>
      <c r="K111" s="62" t="str">
        <f>A105</f>
        <v>ARC Health &amp; Safety</v>
      </c>
    </row>
    <row r="112" spans="1:11" ht="15" customHeight="1" x14ac:dyDescent="0.35"/>
    <row r="113" spans="2:8" x14ac:dyDescent="0.35">
      <c r="G113" s="4"/>
      <c r="H113" s="4"/>
    </row>
    <row r="117" spans="2:8" x14ac:dyDescent="0.35">
      <c r="G117" s="4"/>
    </row>
    <row r="118" spans="2:8" x14ac:dyDescent="0.35">
      <c r="B118" s="5"/>
      <c r="G118" s="4"/>
    </row>
    <row r="122" spans="2:8" x14ac:dyDescent="0.35">
      <c r="F122" s="4"/>
      <c r="G12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2"/>
  <sheetViews>
    <sheetView workbookViewId="0">
      <selection activeCell="A3" sqref="A3"/>
    </sheetView>
  </sheetViews>
  <sheetFormatPr defaultColWidth="8.81640625" defaultRowHeight="15.5" x14ac:dyDescent="0.35"/>
  <cols>
    <col min="1" max="3" width="8.81640625" style="15"/>
    <col min="4" max="4" width="13.81640625" style="15" customWidth="1"/>
    <col min="5" max="5" width="8.81640625" style="66"/>
    <col min="6" max="6" width="9.81640625" style="66" bestFit="1" customWidth="1"/>
    <col min="7" max="7" width="8.81640625" style="66"/>
    <col min="8" max="8" width="11.1796875" style="66" bestFit="1" customWidth="1"/>
    <col min="9" max="16384" width="8.81640625" style="66"/>
  </cols>
  <sheetData>
    <row r="1" spans="1:4" x14ac:dyDescent="0.35">
      <c r="A1" s="54" t="s">
        <v>136</v>
      </c>
    </row>
    <row r="2" spans="1:4" x14ac:dyDescent="0.35">
      <c r="A2" s="54" t="s">
        <v>266</v>
      </c>
    </row>
    <row r="3" spans="1:4" ht="16" thickBot="1" x14ac:dyDescent="0.4">
      <c r="A3" s="54"/>
      <c r="D3" s="54" t="s">
        <v>133</v>
      </c>
    </row>
    <row r="4" spans="1:4" ht="16" thickTop="1" x14ac:dyDescent="0.35">
      <c r="A4" s="54"/>
      <c r="D4" s="67" t="s">
        <v>265</v>
      </c>
    </row>
    <row r="5" spans="1:4" x14ac:dyDescent="0.35">
      <c r="A5" s="68" t="s">
        <v>124</v>
      </c>
      <c r="D5" s="51" t="s">
        <v>123</v>
      </c>
    </row>
    <row r="6" spans="1:4" x14ac:dyDescent="0.35">
      <c r="D6" s="25"/>
    </row>
    <row r="7" spans="1:4" x14ac:dyDescent="0.35">
      <c r="A7" s="15" t="s">
        <v>11</v>
      </c>
      <c r="D7" s="69">
        <f>Workings!J7</f>
        <v>0</v>
      </c>
    </row>
    <row r="8" spans="1:4" x14ac:dyDescent="0.35">
      <c r="A8" s="15" t="s">
        <v>24</v>
      </c>
      <c r="D8" s="35">
        <f>Workings!J11</f>
        <v>0</v>
      </c>
    </row>
    <row r="9" spans="1:4" x14ac:dyDescent="0.35">
      <c r="A9" s="15" t="s">
        <v>137</v>
      </c>
      <c r="D9" s="35">
        <f>Workings!J9</f>
        <v>0</v>
      </c>
    </row>
    <row r="10" spans="1:4" x14ac:dyDescent="0.35">
      <c r="A10" s="109"/>
      <c r="B10" s="109"/>
      <c r="C10" s="110"/>
      <c r="D10" s="40"/>
    </row>
    <row r="11" spans="1:4" x14ac:dyDescent="0.35">
      <c r="D11" s="70">
        <f>SUM(D7:D10)</f>
        <v>0</v>
      </c>
    </row>
    <row r="12" spans="1:4" x14ac:dyDescent="0.35">
      <c r="C12" s="15" t="s">
        <v>111</v>
      </c>
      <c r="D12" s="25"/>
    </row>
    <row r="13" spans="1:4" x14ac:dyDescent="0.35">
      <c r="A13" s="68" t="s">
        <v>110</v>
      </c>
      <c r="D13" s="25"/>
    </row>
    <row r="14" spans="1:4" x14ac:dyDescent="0.35">
      <c r="A14" s="71"/>
      <c r="D14" s="25"/>
    </row>
    <row r="15" spans="1:4" x14ac:dyDescent="0.35">
      <c r="A15" s="15" t="s">
        <v>138</v>
      </c>
      <c r="D15" s="69">
        <f>Workings!J20</f>
        <v>0</v>
      </c>
    </row>
    <row r="16" spans="1:4" x14ac:dyDescent="0.35">
      <c r="A16" s="15" t="s">
        <v>20</v>
      </c>
      <c r="D16" s="69">
        <f>Workings!J36</f>
        <v>0</v>
      </c>
    </row>
    <row r="17" spans="1:4" x14ac:dyDescent="0.35">
      <c r="A17" s="15" t="s">
        <v>140</v>
      </c>
      <c r="D17" s="69">
        <f>Workings!J51</f>
        <v>0</v>
      </c>
    </row>
    <row r="18" spans="1:4" x14ac:dyDescent="0.35">
      <c r="A18" s="15" t="s">
        <v>142</v>
      </c>
      <c r="D18" s="69">
        <f>Workings!J61</f>
        <v>0</v>
      </c>
    </row>
    <row r="19" spans="1:4" x14ac:dyDescent="0.35">
      <c r="A19" s="15" t="s">
        <v>143</v>
      </c>
      <c r="D19" s="69">
        <f>Workings!J70</f>
        <v>0</v>
      </c>
    </row>
    <row r="20" spans="1:4" x14ac:dyDescent="0.35">
      <c r="A20" s="15" t="s">
        <v>144</v>
      </c>
      <c r="D20" s="69">
        <f>Workings!J76</f>
        <v>0</v>
      </c>
    </row>
    <row r="21" spans="1:4" x14ac:dyDescent="0.35">
      <c r="A21" s="15" t="s">
        <v>145</v>
      </c>
      <c r="D21" s="69">
        <f>Workings!J82</f>
        <v>0</v>
      </c>
    </row>
    <row r="22" spans="1:4" x14ac:dyDescent="0.35">
      <c r="A22" s="15" t="s">
        <v>148</v>
      </c>
      <c r="D22" s="69">
        <f>Workings!J85</f>
        <v>0</v>
      </c>
    </row>
    <row r="23" spans="1:4" x14ac:dyDescent="0.35">
      <c r="A23" s="15" t="s">
        <v>162</v>
      </c>
      <c r="D23" s="69">
        <f>Workings!J89</f>
        <v>0</v>
      </c>
    </row>
    <row r="24" spans="1:4" x14ac:dyDescent="0.35">
      <c r="A24" s="15" t="s">
        <v>146</v>
      </c>
      <c r="D24" s="69">
        <f>Workings!J96</f>
        <v>0</v>
      </c>
    </row>
    <row r="25" spans="1:4" x14ac:dyDescent="0.35">
      <c r="A25" s="111" t="s">
        <v>152</v>
      </c>
      <c r="B25" s="111"/>
      <c r="D25" s="69">
        <f>Workings!J111</f>
        <v>0</v>
      </c>
    </row>
    <row r="26" spans="1:4" x14ac:dyDescent="0.35">
      <c r="A26" s="15" t="s">
        <v>151</v>
      </c>
      <c r="D26" s="69">
        <f>Workings!J102</f>
        <v>0</v>
      </c>
    </row>
    <row r="27" spans="1:4" x14ac:dyDescent="0.35">
      <c r="A27" s="47"/>
      <c r="B27" s="47"/>
      <c r="D27" s="64"/>
    </row>
    <row r="28" spans="1:4" x14ac:dyDescent="0.35">
      <c r="D28" s="70">
        <f>SUM(D15:D26)</f>
        <v>0</v>
      </c>
    </row>
    <row r="29" spans="1:4" x14ac:dyDescent="0.35">
      <c r="D29" s="44"/>
    </row>
    <row r="30" spans="1:4" x14ac:dyDescent="0.35">
      <c r="A30" s="71" t="s">
        <v>90</v>
      </c>
      <c r="D30" s="72">
        <f>(D11+D28)</f>
        <v>0</v>
      </c>
    </row>
    <row r="31" spans="1:4" x14ac:dyDescent="0.35">
      <c r="A31" s="71"/>
      <c r="D31" s="72"/>
    </row>
    <row r="32" spans="1:4" x14ac:dyDescent="0.35">
      <c r="A32" s="71" t="s">
        <v>89</v>
      </c>
      <c r="D32" s="72">
        <f>'Bank Account'!H4</f>
        <v>21262.79</v>
      </c>
    </row>
    <row r="33" spans="1:7" x14ac:dyDescent="0.35">
      <c r="A33" s="71"/>
      <c r="D33" s="72"/>
    </row>
    <row r="34" spans="1:7" x14ac:dyDescent="0.35">
      <c r="D34" s="73">
        <f>D32+D30</f>
        <v>21262.79</v>
      </c>
      <c r="F34" s="78">
        <f>'Bank Account'!H42</f>
        <v>0</v>
      </c>
    </row>
    <row r="35" spans="1:7" x14ac:dyDescent="0.35">
      <c r="B35" s="112"/>
      <c r="C35" s="113"/>
      <c r="D35" s="72"/>
    </row>
    <row r="36" spans="1:7" x14ac:dyDescent="0.35">
      <c r="B36" s="15" t="s">
        <v>163</v>
      </c>
      <c r="D36" s="72" t="e">
        <f>Workings!#REF!</f>
        <v>#REF!</v>
      </c>
      <c r="G36" s="66" t="s">
        <v>150</v>
      </c>
    </row>
    <row r="37" spans="1:7" x14ac:dyDescent="0.35">
      <c r="B37" s="15" t="s">
        <v>164</v>
      </c>
      <c r="D37" s="72" t="e">
        <f>Workings!#REF!</f>
        <v>#REF!</v>
      </c>
    </row>
    <row r="38" spans="1:7" x14ac:dyDescent="0.35">
      <c r="B38" s="112"/>
      <c r="C38" s="113"/>
      <c r="D38" s="72"/>
      <c r="G38" s="66" t="s">
        <v>153</v>
      </c>
    </row>
    <row r="39" spans="1:7" x14ac:dyDescent="0.35">
      <c r="A39" s="15" t="s">
        <v>84</v>
      </c>
      <c r="D39" s="30" t="e">
        <f>D34-D36+D37</f>
        <v>#REF!</v>
      </c>
      <c r="F39" s="78">
        <f>'Bank Account'!H42</f>
        <v>0</v>
      </c>
    </row>
    <row r="40" spans="1:7" x14ac:dyDescent="0.35">
      <c r="D40" s="30"/>
    </row>
    <row r="41" spans="1:7" x14ac:dyDescent="0.35">
      <c r="A41" s="71" t="s">
        <v>83</v>
      </c>
      <c r="D41" s="30">
        <f>'Bank Account'!H90</f>
        <v>16019.36</v>
      </c>
    </row>
    <row r="42" spans="1:7" ht="16" thickBot="1" x14ac:dyDescent="0.4">
      <c r="D42" s="26"/>
    </row>
    <row r="43" spans="1:7" ht="16" thickTop="1" x14ac:dyDescent="0.35">
      <c r="D43" s="24" t="e">
        <f>D39-D41</f>
        <v>#REF!</v>
      </c>
    </row>
    <row r="44" spans="1:7" x14ac:dyDescent="0.35">
      <c r="D44" s="65"/>
    </row>
    <row r="45" spans="1:7" x14ac:dyDescent="0.35">
      <c r="A45" s="68" t="s">
        <v>79</v>
      </c>
    </row>
    <row r="46" spans="1:7" x14ac:dyDescent="0.35">
      <c r="A46" s="54" t="s">
        <v>78</v>
      </c>
    </row>
    <row r="47" spans="1:7" x14ac:dyDescent="0.35">
      <c r="D47" s="74"/>
    </row>
    <row r="48" spans="1:7" x14ac:dyDescent="0.35">
      <c r="A48" s="54" t="s">
        <v>77</v>
      </c>
      <c r="B48" s="74"/>
      <c r="C48" s="74"/>
      <c r="D48" s="75"/>
    </row>
    <row r="49" spans="1:3" ht="16" thickBot="1" x14ac:dyDescent="0.4">
      <c r="A49" s="76"/>
      <c r="B49" s="76"/>
      <c r="C49" s="75"/>
    </row>
    <row r="52" spans="1:3" x14ac:dyDescent="0.35">
      <c r="A52" s="54" t="s">
        <v>76</v>
      </c>
    </row>
  </sheetData>
  <mergeCells count="4">
    <mergeCell ref="A10:C10"/>
    <mergeCell ref="A25:B25"/>
    <mergeCell ref="B35:C35"/>
    <mergeCell ref="B38:C3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3"/>
  <sheetViews>
    <sheetView zoomScale="82" workbookViewId="0">
      <selection activeCell="F47" sqref="F47:F48"/>
    </sheetView>
  </sheetViews>
  <sheetFormatPr defaultColWidth="8.81640625" defaultRowHeight="15.5" x14ac:dyDescent="0.35"/>
  <cols>
    <col min="1" max="3" width="8.81640625" style="15"/>
    <col min="4" max="4" width="13.81640625" style="15" customWidth="1"/>
    <col min="6" max="6" width="14.453125" customWidth="1"/>
    <col min="8" max="8" width="14.1796875" customWidth="1"/>
    <col min="12" max="12" width="24.1796875" customWidth="1"/>
    <col min="13" max="13" width="14.81640625" customWidth="1"/>
  </cols>
  <sheetData>
    <row r="1" spans="1:13" x14ac:dyDescent="0.35">
      <c r="A1" s="16" t="s">
        <v>132</v>
      </c>
    </row>
    <row r="2" spans="1:13" x14ac:dyDescent="0.35">
      <c r="A2" s="16" t="s">
        <v>266</v>
      </c>
    </row>
    <row r="3" spans="1:13" ht="16" thickBot="1" x14ac:dyDescent="0.4">
      <c r="A3" s="16"/>
      <c r="D3" s="54" t="s">
        <v>25</v>
      </c>
      <c r="F3" s="11" t="s">
        <v>133</v>
      </c>
      <c r="H3" s="11" t="s">
        <v>134</v>
      </c>
      <c r="L3" s="79" t="s">
        <v>165</v>
      </c>
    </row>
    <row r="4" spans="1:13" ht="16" thickTop="1" x14ac:dyDescent="0.35">
      <c r="A4" s="16"/>
      <c r="D4" s="53" t="s">
        <v>265</v>
      </c>
      <c r="F4" s="53" t="s">
        <v>265</v>
      </c>
      <c r="H4" s="53" t="s">
        <v>265</v>
      </c>
      <c r="L4" t="s">
        <v>166</v>
      </c>
      <c r="M4" s="63">
        <f>H43</f>
        <v>33080.69</v>
      </c>
    </row>
    <row r="5" spans="1:13" x14ac:dyDescent="0.35">
      <c r="A5" s="21" t="s">
        <v>124</v>
      </c>
      <c r="D5" s="51" t="s">
        <v>123</v>
      </c>
      <c r="F5" s="51"/>
      <c r="H5" s="51"/>
      <c r="L5" t="s">
        <v>11</v>
      </c>
      <c r="M5" s="63">
        <f>H14</f>
        <v>0</v>
      </c>
    </row>
    <row r="6" spans="1:13" x14ac:dyDescent="0.35">
      <c r="D6" s="25"/>
      <c r="F6" s="25"/>
      <c r="H6" s="25"/>
      <c r="L6" t="s">
        <v>167</v>
      </c>
      <c r="M6" s="63">
        <f>H18-M5</f>
        <v>0</v>
      </c>
    </row>
    <row r="7" spans="1:13" x14ac:dyDescent="0.35">
      <c r="A7" s="15" t="s">
        <v>122</v>
      </c>
      <c r="D7" s="69"/>
      <c r="F7" s="69"/>
      <c r="H7" s="69">
        <f>D7+F7</f>
        <v>0</v>
      </c>
      <c r="L7" t="s">
        <v>168</v>
      </c>
      <c r="M7" s="63">
        <f>H28</f>
        <v>0</v>
      </c>
    </row>
    <row r="8" spans="1:13" x14ac:dyDescent="0.35">
      <c r="A8" s="15" t="s">
        <v>121</v>
      </c>
      <c r="D8" s="69"/>
      <c r="F8" s="69"/>
      <c r="H8" s="69">
        <f t="shared" ref="H8:H10" si="0">D8+F8</f>
        <v>0</v>
      </c>
      <c r="L8" t="s">
        <v>169</v>
      </c>
      <c r="M8" s="63">
        <v>0</v>
      </c>
    </row>
    <row r="9" spans="1:13" x14ac:dyDescent="0.35">
      <c r="A9" s="15" t="s">
        <v>154</v>
      </c>
      <c r="D9" s="34"/>
      <c r="F9" s="34"/>
      <c r="H9" s="34">
        <f t="shared" si="0"/>
        <v>0</v>
      </c>
      <c r="L9" t="s">
        <v>170</v>
      </c>
      <c r="M9" s="63">
        <f>H39-M7+H47+H48</f>
        <v>0</v>
      </c>
    </row>
    <row r="10" spans="1:13" x14ac:dyDescent="0.35">
      <c r="A10" s="109" t="s">
        <v>155</v>
      </c>
      <c r="B10" s="109"/>
      <c r="D10" s="34"/>
      <c r="F10" s="34"/>
      <c r="H10" s="34">
        <f t="shared" si="0"/>
        <v>0</v>
      </c>
      <c r="L10" t="s">
        <v>171</v>
      </c>
      <c r="M10" s="63">
        <f>M4+M5+M6+M7+M8+M9</f>
        <v>33080.69</v>
      </c>
    </row>
    <row r="11" spans="1:13" x14ac:dyDescent="0.35">
      <c r="A11" s="109"/>
      <c r="B11" s="109"/>
      <c r="C11" s="110"/>
      <c r="D11" s="34"/>
      <c r="F11" s="34"/>
      <c r="H11" s="34"/>
    </row>
    <row r="12" spans="1:13" x14ac:dyDescent="0.35">
      <c r="A12" s="15" t="s">
        <v>156</v>
      </c>
      <c r="D12" s="34"/>
      <c r="F12" s="34"/>
      <c r="H12" s="34"/>
    </row>
    <row r="13" spans="1:13" x14ac:dyDescent="0.35">
      <c r="D13" s="34"/>
      <c r="F13" s="34"/>
      <c r="H13" s="34"/>
    </row>
    <row r="14" spans="1:13" x14ac:dyDescent="0.35">
      <c r="A14" s="15" t="s">
        <v>11</v>
      </c>
      <c r="D14" s="34"/>
      <c r="F14" s="34">
        <f>'PC Accounts'!D7</f>
        <v>0</v>
      </c>
      <c r="H14" s="34">
        <f t="shared" ref="H14:H16" si="1">D14+F14</f>
        <v>0</v>
      </c>
    </row>
    <row r="15" spans="1:13" x14ac:dyDescent="0.35">
      <c r="A15" s="15" t="s">
        <v>24</v>
      </c>
      <c r="D15" s="34"/>
      <c r="F15" s="34">
        <f>'PC Accounts'!D8</f>
        <v>0</v>
      </c>
      <c r="H15" s="34">
        <f t="shared" si="1"/>
        <v>0</v>
      </c>
    </row>
    <row r="16" spans="1:13" x14ac:dyDescent="0.35">
      <c r="A16" s="15" t="s">
        <v>137</v>
      </c>
      <c r="D16" s="34"/>
      <c r="F16" s="34">
        <f>'PC Accounts'!D9</f>
        <v>0</v>
      </c>
      <c r="H16" s="34">
        <f t="shared" si="1"/>
        <v>0</v>
      </c>
    </row>
    <row r="17" spans="1:8" x14ac:dyDescent="0.35">
      <c r="D17" s="34"/>
      <c r="F17" s="34"/>
      <c r="H17" s="34"/>
    </row>
    <row r="18" spans="1:8" x14ac:dyDescent="0.35">
      <c r="A18" s="15" t="s">
        <v>157</v>
      </c>
      <c r="D18" s="45">
        <f>SUM(D7:D11)</f>
        <v>0</v>
      </c>
      <c r="F18" s="45">
        <f>SUM(F10:F16)</f>
        <v>0</v>
      </c>
      <c r="H18" s="45">
        <f>SUM(H7:H16)</f>
        <v>0</v>
      </c>
    </row>
    <row r="19" spans="1:8" x14ac:dyDescent="0.35">
      <c r="C19" s="15" t="s">
        <v>111</v>
      </c>
      <c r="D19" s="34"/>
      <c r="F19" s="34"/>
      <c r="H19" s="34"/>
    </row>
    <row r="20" spans="1:8" x14ac:dyDescent="0.35">
      <c r="A20" s="21" t="s">
        <v>110</v>
      </c>
      <c r="D20" s="34"/>
      <c r="F20" s="34"/>
      <c r="H20" s="34"/>
    </row>
    <row r="21" spans="1:8" x14ac:dyDescent="0.35">
      <c r="A21" s="15" t="s">
        <v>158</v>
      </c>
      <c r="D21" s="34"/>
      <c r="F21" s="34"/>
      <c r="H21" s="34">
        <f t="shared" ref="H21:H37" si="2">D21+F21</f>
        <v>0</v>
      </c>
    </row>
    <row r="22" spans="1:8" x14ac:dyDescent="0.35">
      <c r="A22" s="15" t="s">
        <v>104</v>
      </c>
      <c r="D22" s="34"/>
      <c r="F22" s="34"/>
      <c r="H22" s="34">
        <f t="shared" si="2"/>
        <v>0</v>
      </c>
    </row>
    <row r="23" spans="1:8" x14ac:dyDescent="0.35">
      <c r="A23" s="15" t="s">
        <v>159</v>
      </c>
      <c r="D23" s="34"/>
      <c r="F23" s="34"/>
      <c r="H23" s="34">
        <f t="shared" si="2"/>
        <v>0</v>
      </c>
    </row>
    <row r="24" spans="1:8" x14ac:dyDescent="0.35">
      <c r="A24" s="15" t="s">
        <v>160</v>
      </c>
      <c r="D24" s="34"/>
      <c r="F24" s="34"/>
      <c r="H24" s="34">
        <f t="shared" si="2"/>
        <v>0</v>
      </c>
    </row>
    <row r="25" spans="1:8" x14ac:dyDescent="0.35">
      <c r="A25" s="15" t="s">
        <v>93</v>
      </c>
      <c r="D25" s="34"/>
      <c r="F25" s="34"/>
      <c r="H25" s="34">
        <f t="shared" si="2"/>
        <v>0</v>
      </c>
    </row>
    <row r="26" spans="1:8" x14ac:dyDescent="0.35">
      <c r="A26" s="111"/>
      <c r="B26" s="111"/>
      <c r="D26" s="34"/>
      <c r="F26" s="34"/>
      <c r="H26" s="34">
        <f t="shared" si="2"/>
        <v>0</v>
      </c>
    </row>
    <row r="27" spans="1:8" x14ac:dyDescent="0.35">
      <c r="A27" s="15" t="s">
        <v>138</v>
      </c>
      <c r="B27" s="47"/>
      <c r="D27" s="34"/>
      <c r="F27" s="34">
        <f>'PC Accounts'!D15</f>
        <v>0</v>
      </c>
      <c r="H27" s="34">
        <f t="shared" si="2"/>
        <v>0</v>
      </c>
    </row>
    <row r="28" spans="1:8" x14ac:dyDescent="0.35">
      <c r="A28" s="15" t="s">
        <v>20</v>
      </c>
      <c r="B28" s="47"/>
      <c r="D28" s="34"/>
      <c r="F28" s="34">
        <f>'PC Accounts'!D16</f>
        <v>0</v>
      </c>
      <c r="H28" s="34">
        <f t="shared" si="2"/>
        <v>0</v>
      </c>
    </row>
    <row r="29" spans="1:8" x14ac:dyDescent="0.35">
      <c r="A29" s="15" t="s">
        <v>140</v>
      </c>
      <c r="B29" s="47"/>
      <c r="D29" s="34"/>
      <c r="F29" s="34">
        <f>'PC Accounts'!D17</f>
        <v>0</v>
      </c>
      <c r="H29" s="34">
        <f t="shared" si="2"/>
        <v>0</v>
      </c>
    </row>
    <row r="30" spans="1:8" x14ac:dyDescent="0.35">
      <c r="A30" s="15" t="s">
        <v>142</v>
      </c>
      <c r="B30" s="47"/>
      <c r="D30" s="34"/>
      <c r="F30" s="34">
        <f>'PC Accounts'!D18</f>
        <v>0</v>
      </c>
      <c r="H30" s="34">
        <f t="shared" si="2"/>
        <v>0</v>
      </c>
    </row>
    <row r="31" spans="1:8" x14ac:dyDescent="0.35">
      <c r="A31" s="15" t="s">
        <v>143</v>
      </c>
      <c r="B31" s="47"/>
      <c r="D31" s="34"/>
      <c r="F31" s="34">
        <f>'PC Accounts'!D19</f>
        <v>0</v>
      </c>
      <c r="H31" s="34">
        <f t="shared" si="2"/>
        <v>0</v>
      </c>
    </row>
    <row r="32" spans="1:8" x14ac:dyDescent="0.35">
      <c r="A32" s="15" t="s">
        <v>144</v>
      </c>
      <c r="B32" s="47"/>
      <c r="D32" s="34"/>
      <c r="F32" s="34">
        <f>'PC Accounts'!D20</f>
        <v>0</v>
      </c>
      <c r="H32" s="34">
        <f t="shared" si="2"/>
        <v>0</v>
      </c>
    </row>
    <row r="33" spans="1:8" x14ac:dyDescent="0.35">
      <c r="A33" s="15" t="s">
        <v>145</v>
      </c>
      <c r="B33" s="47"/>
      <c r="D33" s="34"/>
      <c r="F33" s="34">
        <f>'PC Accounts'!D21</f>
        <v>0</v>
      </c>
      <c r="H33" s="34">
        <f t="shared" si="2"/>
        <v>0</v>
      </c>
    </row>
    <row r="34" spans="1:8" x14ac:dyDescent="0.35">
      <c r="A34" s="15" t="s">
        <v>148</v>
      </c>
      <c r="D34" s="34"/>
      <c r="F34" s="34">
        <f>'PC Accounts'!D22</f>
        <v>0</v>
      </c>
      <c r="H34" s="34">
        <f t="shared" si="2"/>
        <v>0</v>
      </c>
    </row>
    <row r="35" spans="1:8" x14ac:dyDescent="0.35">
      <c r="A35" s="15" t="s">
        <v>162</v>
      </c>
      <c r="D35" s="34"/>
      <c r="F35" s="34">
        <f>'PC Accounts'!D23</f>
        <v>0</v>
      </c>
      <c r="H35" s="34">
        <f t="shared" si="2"/>
        <v>0</v>
      </c>
    </row>
    <row r="36" spans="1:8" x14ac:dyDescent="0.35">
      <c r="A36" s="15" t="s">
        <v>146</v>
      </c>
      <c r="D36" s="34"/>
      <c r="F36" s="34">
        <f>'PC Accounts'!D24</f>
        <v>0</v>
      </c>
      <c r="H36" s="34">
        <f t="shared" si="2"/>
        <v>0</v>
      </c>
    </row>
    <row r="37" spans="1:8" x14ac:dyDescent="0.35">
      <c r="A37" s="111" t="s">
        <v>152</v>
      </c>
      <c r="B37" s="111"/>
      <c r="D37" s="34"/>
      <c r="F37" s="34">
        <f>'PC Accounts'!D25</f>
        <v>0</v>
      </c>
      <c r="H37" s="34">
        <f t="shared" si="2"/>
        <v>0</v>
      </c>
    </row>
    <row r="38" spans="1:8" x14ac:dyDescent="0.35">
      <c r="B38" s="47"/>
      <c r="D38" s="40"/>
      <c r="F38" s="40"/>
      <c r="H38" s="40"/>
    </row>
    <row r="39" spans="1:8" x14ac:dyDescent="0.35">
      <c r="D39" s="45">
        <f>SUM(D21:D25)</f>
        <v>0</v>
      </c>
      <c r="F39" s="45">
        <f>SUM(F21:F37)</f>
        <v>0</v>
      </c>
      <c r="H39" s="45">
        <f>SUM(H21:H37)</f>
        <v>0</v>
      </c>
    </row>
    <row r="40" spans="1:8" x14ac:dyDescent="0.35">
      <c r="D40" s="44"/>
      <c r="F40" s="44"/>
      <c r="H40" s="44"/>
    </row>
    <row r="41" spans="1:8" x14ac:dyDescent="0.35">
      <c r="A41" s="31" t="s">
        <v>90</v>
      </c>
      <c r="D41" s="34">
        <f>(D18+D39)</f>
        <v>0</v>
      </c>
      <c r="F41" s="34">
        <f>(F18+F39)</f>
        <v>0</v>
      </c>
      <c r="H41" s="34">
        <f>(H18+H39)</f>
        <v>0</v>
      </c>
    </row>
    <row r="42" spans="1:8" x14ac:dyDescent="0.35">
      <c r="A42" s="31" t="s">
        <v>89</v>
      </c>
      <c r="D42" s="43"/>
      <c r="F42" s="43"/>
      <c r="H42" s="43"/>
    </row>
    <row r="43" spans="1:8" x14ac:dyDescent="0.35">
      <c r="B43" s="15" t="s">
        <v>82</v>
      </c>
      <c r="D43" s="34">
        <v>11817.9</v>
      </c>
      <c r="F43" s="34">
        <f>'Bank Account'!H4</f>
        <v>21262.79</v>
      </c>
      <c r="H43" s="34">
        <f>D43+F43</f>
        <v>33080.69</v>
      </c>
    </row>
    <row r="44" spans="1:8" x14ac:dyDescent="0.35">
      <c r="D44" s="39"/>
      <c r="F44" s="39"/>
      <c r="H44" s="39"/>
    </row>
    <row r="45" spans="1:8" x14ac:dyDescent="0.35">
      <c r="B45" s="112"/>
      <c r="C45" s="113"/>
      <c r="D45" s="34"/>
      <c r="F45" s="34"/>
      <c r="H45" s="34"/>
    </row>
    <row r="46" spans="1:8" x14ac:dyDescent="0.35">
      <c r="D46" s="34"/>
      <c r="F46" s="34"/>
      <c r="H46" s="34"/>
    </row>
    <row r="47" spans="1:8" x14ac:dyDescent="0.35">
      <c r="B47" s="15" t="s">
        <v>163</v>
      </c>
      <c r="D47" s="35"/>
      <c r="F47" s="35"/>
      <c r="H47" s="34">
        <f>D47+F47</f>
        <v>0</v>
      </c>
    </row>
    <row r="48" spans="1:8" x14ac:dyDescent="0.35">
      <c r="B48" s="112" t="s">
        <v>164</v>
      </c>
      <c r="C48" s="113"/>
      <c r="D48" s="34"/>
      <c r="F48" s="34"/>
      <c r="H48" s="34">
        <f>F48</f>
        <v>0</v>
      </c>
    </row>
    <row r="49" spans="1:8" x14ac:dyDescent="0.35">
      <c r="D49" s="34"/>
      <c r="F49" s="34"/>
      <c r="H49" s="34"/>
    </row>
    <row r="50" spans="1:8" x14ac:dyDescent="0.35">
      <c r="A50" s="15" t="s">
        <v>84</v>
      </c>
      <c r="D50" s="30">
        <f>D43+D41+D47</f>
        <v>11817.9</v>
      </c>
      <c r="F50" s="30">
        <f>F41+F43+F47+F48</f>
        <v>21262.79</v>
      </c>
      <c r="H50" s="30">
        <f>H41+H43+H47+H48</f>
        <v>33080.69</v>
      </c>
    </row>
    <row r="51" spans="1:8" x14ac:dyDescent="0.35">
      <c r="A51" s="31" t="s">
        <v>83</v>
      </c>
      <c r="D51" s="30"/>
      <c r="F51" s="30"/>
      <c r="H51" s="30"/>
    </row>
    <row r="52" spans="1:8" x14ac:dyDescent="0.35">
      <c r="B52" s="15" t="s">
        <v>82</v>
      </c>
      <c r="D52" s="29">
        <v>10445.200000000001</v>
      </c>
      <c r="F52" s="29">
        <f>'Bank Account'!H90</f>
        <v>16019.36</v>
      </c>
      <c r="H52" s="29">
        <f>D52+F52</f>
        <v>26464.560000000001</v>
      </c>
    </row>
    <row r="53" spans="1:8" ht="16" thickBot="1" x14ac:dyDescent="0.4">
      <c r="B53" s="15" t="s">
        <v>81</v>
      </c>
      <c r="D53" s="26" t="s">
        <v>80</v>
      </c>
      <c r="F53" s="26" t="s">
        <v>80</v>
      </c>
      <c r="H53" s="26"/>
    </row>
    <row r="54" spans="1:8" ht="16" thickTop="1" x14ac:dyDescent="0.35">
      <c r="D54" s="24">
        <f>D50-D52</f>
        <v>1372.6999999999989</v>
      </c>
      <c r="F54" s="24">
        <f>F50-F52</f>
        <v>5243.43</v>
      </c>
      <c r="H54" s="24">
        <f>H50-H52</f>
        <v>6616.130000000001</v>
      </c>
    </row>
    <row r="56" spans="1:8" x14ac:dyDescent="0.35">
      <c r="A56" s="21" t="s">
        <v>79</v>
      </c>
    </row>
    <row r="57" spans="1:8" x14ac:dyDescent="0.35">
      <c r="A57" s="16" t="s">
        <v>78</v>
      </c>
    </row>
    <row r="58" spans="1:8" x14ac:dyDescent="0.35">
      <c r="D58" s="19"/>
    </row>
    <row r="59" spans="1:8" ht="14.5" x14ac:dyDescent="0.35">
      <c r="A59" s="16" t="s">
        <v>77</v>
      </c>
      <c r="B59" s="19"/>
      <c r="C59" s="19"/>
      <c r="D59" s="17"/>
    </row>
    <row r="60" spans="1:8" ht="16" thickBot="1" x14ac:dyDescent="0.4">
      <c r="A60" s="18"/>
      <c r="B60" s="18"/>
      <c r="C60" s="17"/>
    </row>
    <row r="63" spans="1:8" x14ac:dyDescent="0.35">
      <c r="A63" s="16" t="s">
        <v>76</v>
      </c>
    </row>
  </sheetData>
  <mergeCells count="6">
    <mergeCell ref="A10:B10"/>
    <mergeCell ref="A11:C11"/>
    <mergeCell ref="A26:B26"/>
    <mergeCell ref="B45:C45"/>
    <mergeCell ref="B48:C48"/>
    <mergeCell ref="A37:B3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12"/>
  <sheetViews>
    <sheetView workbookViewId="0">
      <selection activeCell="G10" sqref="G10"/>
    </sheetView>
  </sheetViews>
  <sheetFormatPr defaultColWidth="8.81640625" defaultRowHeight="14.5" x14ac:dyDescent="0.35"/>
  <cols>
    <col min="1" max="1" width="13.81640625" customWidth="1"/>
    <col min="2" max="2" width="17.453125" customWidth="1"/>
    <col min="3" max="3" width="27.1796875" customWidth="1"/>
  </cols>
  <sheetData>
    <row r="1" spans="1:14" x14ac:dyDescent="0.35">
      <c r="A1" s="79" t="s">
        <v>161</v>
      </c>
    </row>
    <row r="3" spans="1:14" x14ac:dyDescent="0.35">
      <c r="B3" t="s">
        <v>259</v>
      </c>
      <c r="C3" t="s">
        <v>260</v>
      </c>
      <c r="E3" t="s">
        <v>261</v>
      </c>
    </row>
    <row r="4" spans="1:14" x14ac:dyDescent="0.35">
      <c r="A4" t="s">
        <v>133</v>
      </c>
      <c r="B4">
        <f>E13</f>
        <v>4.4000000000000004</v>
      </c>
      <c r="C4">
        <f>SUM(E16:E36)</f>
        <v>715.87000000000012</v>
      </c>
      <c r="D4" s="100">
        <f>B4+C4</f>
        <v>720.2700000000001</v>
      </c>
      <c r="E4" s="4" t="e">
        <f>SUM('Bank Account'!I39:I42)+'Bank Account'!#REF!</f>
        <v>#REF!</v>
      </c>
      <c r="H4" s="4" t="e">
        <f>C4+E4</f>
        <v>#REF!</v>
      </c>
      <c r="I4" s="4">
        <f>'Bank Account'!I91</f>
        <v>600.22</v>
      </c>
      <c r="J4" s="4" t="e">
        <f>I4-H4</f>
        <v>#REF!</v>
      </c>
      <c r="M4" s="4">
        <f>SUM(E18:E28)+'Bank Account'!I42+'Bank Account'!I41</f>
        <v>52.999999999999993</v>
      </c>
    </row>
    <row r="5" spans="1:14" x14ac:dyDescent="0.35">
      <c r="A5" t="s">
        <v>25</v>
      </c>
      <c r="B5" s="100">
        <f>SUM(E106:E110)</f>
        <v>125.87</v>
      </c>
      <c r="C5" s="100">
        <f>SUM(G43:G101)</f>
        <v>1724.65</v>
      </c>
      <c r="D5" s="100">
        <f>B5+C5</f>
        <v>1850.52</v>
      </c>
      <c r="E5" s="100">
        <f>-Accounts!D47-D5</f>
        <v>-1850.52</v>
      </c>
    </row>
    <row r="6" spans="1:14" x14ac:dyDescent="0.35">
      <c r="A6" t="s">
        <v>74</v>
      </c>
      <c r="B6">
        <f>SUM(B4:B5)</f>
        <v>130.27000000000001</v>
      </c>
      <c r="C6">
        <f>SUM(C4:C5)</f>
        <v>2440.5200000000004</v>
      </c>
      <c r="D6" s="11">
        <f>B6+C6</f>
        <v>2570.7900000000004</v>
      </c>
      <c r="M6" s="4">
        <v>3.66</v>
      </c>
    </row>
    <row r="7" spans="1:14" x14ac:dyDescent="0.35">
      <c r="M7" s="4"/>
    </row>
    <row r="8" spans="1:14" x14ac:dyDescent="0.35">
      <c r="M8" s="4"/>
    </row>
    <row r="9" spans="1:14" x14ac:dyDescent="0.35">
      <c r="M9" s="4"/>
    </row>
    <row r="10" spans="1:14" x14ac:dyDescent="0.35">
      <c r="A10" s="79" t="s">
        <v>133</v>
      </c>
      <c r="M10" s="4"/>
      <c r="N10">
        <v>24</v>
      </c>
    </row>
    <row r="11" spans="1:14" x14ac:dyDescent="0.35">
      <c r="A11" s="79"/>
      <c r="M11" s="4"/>
      <c r="N11">
        <v>22</v>
      </c>
    </row>
    <row r="12" spans="1:14" ht="15.5" x14ac:dyDescent="0.35">
      <c r="A12" s="15" t="s">
        <v>227</v>
      </c>
      <c r="B12" s="15" t="s">
        <v>228</v>
      </c>
      <c r="C12" s="15" t="s">
        <v>4</v>
      </c>
      <c r="D12" s="15" t="s">
        <v>175</v>
      </c>
      <c r="E12" s="15" t="s">
        <v>176</v>
      </c>
      <c r="M12" s="4"/>
    </row>
    <row r="13" spans="1:14" ht="15.5" x14ac:dyDescent="0.35">
      <c r="A13" s="15" t="s">
        <v>229</v>
      </c>
      <c r="B13" s="98">
        <v>860677890</v>
      </c>
      <c r="C13" s="15" t="s">
        <v>230</v>
      </c>
      <c r="D13" s="15" t="s">
        <v>231</v>
      </c>
      <c r="E13" s="15">
        <v>4.4000000000000004</v>
      </c>
      <c r="M13" s="4"/>
    </row>
    <row r="14" spans="1:14" x14ac:dyDescent="0.35">
      <c r="M14" s="4"/>
    </row>
    <row r="15" spans="1:14" ht="15.5" x14ac:dyDescent="0.35">
      <c r="A15" s="15"/>
      <c r="B15" s="15"/>
      <c r="C15" s="15"/>
      <c r="D15" s="15"/>
      <c r="E15" s="15"/>
      <c r="M15" s="4"/>
    </row>
    <row r="16" spans="1:14" ht="15.5" x14ac:dyDescent="0.35">
      <c r="A16" s="15" t="s">
        <v>229</v>
      </c>
      <c r="B16" s="15">
        <v>195462827</v>
      </c>
      <c r="C16" s="15" t="s">
        <v>243</v>
      </c>
      <c r="D16" s="15" t="s">
        <v>231</v>
      </c>
      <c r="E16" s="15">
        <v>37.67</v>
      </c>
      <c r="M16" s="4"/>
    </row>
    <row r="17" spans="1:13" ht="15.5" x14ac:dyDescent="0.35">
      <c r="A17" s="15" t="s">
        <v>244</v>
      </c>
      <c r="B17" s="15">
        <v>887750270</v>
      </c>
      <c r="C17" s="15" t="s">
        <v>31</v>
      </c>
      <c r="D17" s="15" t="s">
        <v>231</v>
      </c>
      <c r="E17" s="15">
        <v>105.99</v>
      </c>
      <c r="F17" s="15"/>
      <c r="M17" s="4"/>
    </row>
    <row r="18" spans="1:13" ht="15.5" x14ac:dyDescent="0.35">
      <c r="A18" s="15" t="s">
        <v>232</v>
      </c>
      <c r="B18" s="15">
        <v>860677890</v>
      </c>
      <c r="C18" s="15" t="s">
        <v>230</v>
      </c>
      <c r="D18" s="15" t="s">
        <v>231</v>
      </c>
      <c r="E18" s="15">
        <v>4.4000000000000004</v>
      </c>
      <c r="M18" s="4"/>
    </row>
    <row r="19" spans="1:13" ht="15.5" x14ac:dyDescent="0.35">
      <c r="A19" s="15" t="s">
        <v>233</v>
      </c>
      <c r="B19" s="15">
        <v>860677890</v>
      </c>
      <c r="C19" s="15" t="s">
        <v>230</v>
      </c>
      <c r="D19" s="15" t="s">
        <v>231</v>
      </c>
      <c r="E19" s="15">
        <v>4.4000000000000004</v>
      </c>
      <c r="M19" s="4"/>
    </row>
    <row r="20" spans="1:13" ht="15.5" x14ac:dyDescent="0.35">
      <c r="A20" s="15" t="s">
        <v>234</v>
      </c>
      <c r="B20" s="15">
        <v>860677890</v>
      </c>
      <c r="C20" s="15" t="s">
        <v>230</v>
      </c>
      <c r="D20" s="15" t="s">
        <v>231</v>
      </c>
      <c r="E20" s="15">
        <v>4.4000000000000004</v>
      </c>
      <c r="M20" s="4"/>
    </row>
    <row r="21" spans="1:13" ht="15.5" x14ac:dyDescent="0.35">
      <c r="A21" s="15" t="s">
        <v>235</v>
      </c>
      <c r="B21" s="15">
        <v>860677890</v>
      </c>
      <c r="C21" s="15" t="s">
        <v>230</v>
      </c>
      <c r="D21" s="15" t="s">
        <v>231</v>
      </c>
      <c r="E21" s="15">
        <v>4.4000000000000004</v>
      </c>
      <c r="M21" s="4"/>
    </row>
    <row r="22" spans="1:13" ht="15.5" x14ac:dyDescent="0.35">
      <c r="A22" s="15" t="s">
        <v>236</v>
      </c>
      <c r="B22" s="15">
        <v>860677890</v>
      </c>
      <c r="C22" s="15" t="s">
        <v>230</v>
      </c>
      <c r="D22" s="15" t="s">
        <v>231</v>
      </c>
      <c r="E22" s="15">
        <v>4.4000000000000004</v>
      </c>
      <c r="M22" s="4"/>
    </row>
    <row r="23" spans="1:13" ht="15.5" x14ac:dyDescent="0.35">
      <c r="A23" s="15" t="s">
        <v>237</v>
      </c>
      <c r="B23" s="15">
        <v>860677890</v>
      </c>
      <c r="C23" s="15" t="s">
        <v>230</v>
      </c>
      <c r="D23" s="15" t="s">
        <v>231</v>
      </c>
      <c r="E23" s="15">
        <v>4.4000000000000004</v>
      </c>
      <c r="M23" s="4"/>
    </row>
    <row r="24" spans="1:13" ht="15.5" x14ac:dyDescent="0.35">
      <c r="A24" s="15" t="s">
        <v>238</v>
      </c>
      <c r="B24" s="15">
        <v>860677890</v>
      </c>
      <c r="C24" s="15" t="s">
        <v>230</v>
      </c>
      <c r="D24" s="15" t="s">
        <v>231</v>
      </c>
      <c r="E24" s="15">
        <v>4.4000000000000004</v>
      </c>
      <c r="M24" s="4"/>
    </row>
    <row r="25" spans="1:13" ht="15.5" x14ac:dyDescent="0.35">
      <c r="A25" s="15" t="s">
        <v>239</v>
      </c>
      <c r="B25" s="15">
        <v>860677890</v>
      </c>
      <c r="C25" s="15" t="s">
        <v>230</v>
      </c>
      <c r="D25" s="15" t="s">
        <v>231</v>
      </c>
      <c r="E25" s="15">
        <v>4.4000000000000004</v>
      </c>
      <c r="M25" s="4"/>
    </row>
    <row r="26" spans="1:13" ht="15.5" x14ac:dyDescent="0.35">
      <c r="A26" s="15" t="s">
        <v>240</v>
      </c>
      <c r="B26" s="15">
        <v>860677890</v>
      </c>
      <c r="C26" s="15" t="s">
        <v>230</v>
      </c>
      <c r="D26" s="15" t="s">
        <v>231</v>
      </c>
      <c r="E26" s="15">
        <v>4.4000000000000004</v>
      </c>
      <c r="M26" s="4"/>
    </row>
    <row r="27" spans="1:13" ht="15.5" x14ac:dyDescent="0.35">
      <c r="A27" s="15" t="s">
        <v>62</v>
      </c>
      <c r="B27" s="15">
        <v>860677890</v>
      </c>
      <c r="C27" s="15" t="s">
        <v>230</v>
      </c>
      <c r="D27" s="15" t="s">
        <v>231</v>
      </c>
      <c r="E27" s="15">
        <v>4.4000000000000004</v>
      </c>
    </row>
    <row r="28" spans="1:13" ht="15.5" x14ac:dyDescent="0.35">
      <c r="A28" s="15" t="s">
        <v>241</v>
      </c>
      <c r="B28" s="15">
        <v>860677890</v>
      </c>
      <c r="C28" s="15" t="s">
        <v>242</v>
      </c>
      <c r="D28" s="15" t="s">
        <v>231</v>
      </c>
      <c r="E28" s="15">
        <v>9</v>
      </c>
    </row>
    <row r="29" spans="1:13" ht="15.5" x14ac:dyDescent="0.35">
      <c r="A29" s="15" t="s">
        <v>245</v>
      </c>
      <c r="B29" s="15">
        <v>194267142</v>
      </c>
      <c r="C29" s="15" t="s">
        <v>32</v>
      </c>
      <c r="D29" s="15" t="s">
        <v>231</v>
      </c>
      <c r="E29" s="15">
        <v>9.6</v>
      </c>
      <c r="F29" s="15"/>
      <c r="M29" s="4"/>
    </row>
    <row r="30" spans="1:13" ht="15.5" x14ac:dyDescent="0.35">
      <c r="A30" s="15" t="s">
        <v>245</v>
      </c>
      <c r="B30" s="15">
        <v>194267142</v>
      </c>
      <c r="C30" s="15" t="s">
        <v>32</v>
      </c>
      <c r="D30" s="15" t="s">
        <v>231</v>
      </c>
      <c r="E30" s="15">
        <v>19.2</v>
      </c>
      <c r="F30" s="15"/>
    </row>
    <row r="31" spans="1:13" ht="15.5" x14ac:dyDescent="0.35">
      <c r="A31" s="15" t="s">
        <v>246</v>
      </c>
      <c r="B31" s="15">
        <v>685644393</v>
      </c>
      <c r="C31" s="15" t="s">
        <v>247</v>
      </c>
      <c r="D31" s="15" t="s">
        <v>231</v>
      </c>
      <c r="E31" s="15">
        <v>16</v>
      </c>
      <c r="F31" s="15"/>
      <c r="M31" s="4"/>
    </row>
    <row r="32" spans="1:13" ht="15.5" x14ac:dyDescent="0.35">
      <c r="A32" s="15" t="s">
        <v>248</v>
      </c>
      <c r="B32" s="15">
        <v>226659933</v>
      </c>
      <c r="C32" s="15" t="s">
        <v>249</v>
      </c>
      <c r="D32" s="15" t="s">
        <v>231</v>
      </c>
      <c r="E32" s="15">
        <v>11.75</v>
      </c>
      <c r="F32" s="15"/>
    </row>
    <row r="33" spans="1:13" ht="15.5" x14ac:dyDescent="0.35">
      <c r="A33" s="15" t="s">
        <v>250</v>
      </c>
      <c r="B33" s="15">
        <v>129126032</v>
      </c>
      <c r="C33" s="15" t="s">
        <v>251</v>
      </c>
      <c r="D33" s="15" t="s">
        <v>231</v>
      </c>
      <c r="E33" s="99">
        <v>24</v>
      </c>
      <c r="F33" s="15"/>
    </row>
    <row r="34" spans="1:13" ht="15.5" x14ac:dyDescent="0.35">
      <c r="A34" s="15" t="s">
        <v>252</v>
      </c>
      <c r="B34" s="15">
        <v>120431530</v>
      </c>
      <c r="C34" s="15" t="s">
        <v>253</v>
      </c>
      <c r="D34" s="15" t="s">
        <v>231</v>
      </c>
      <c r="E34" s="15">
        <v>42</v>
      </c>
      <c r="F34" s="15"/>
    </row>
    <row r="35" spans="1:13" ht="15.5" x14ac:dyDescent="0.35">
      <c r="A35" s="15" t="s">
        <v>254</v>
      </c>
      <c r="B35" s="15">
        <v>876328389</v>
      </c>
      <c r="C35" s="15" t="s">
        <v>255</v>
      </c>
      <c r="D35" s="15" t="s">
        <v>231</v>
      </c>
      <c r="E35" s="99">
        <v>22</v>
      </c>
      <c r="F35" s="15"/>
      <c r="M35" s="4"/>
    </row>
    <row r="36" spans="1:13" ht="15.5" x14ac:dyDescent="0.35">
      <c r="A36" s="15" t="s">
        <v>256</v>
      </c>
      <c r="B36" s="15">
        <v>195478609</v>
      </c>
      <c r="C36" s="15" t="s">
        <v>257</v>
      </c>
      <c r="D36" s="15" t="s">
        <v>231</v>
      </c>
      <c r="E36" s="15">
        <v>374.66</v>
      </c>
      <c r="F36" s="15"/>
      <c r="M36" s="4"/>
    </row>
    <row r="37" spans="1:13" ht="15.5" x14ac:dyDescent="0.35">
      <c r="A37" s="15"/>
      <c r="B37" s="15"/>
      <c r="C37" s="15"/>
      <c r="D37" s="15"/>
      <c r="E37" s="15">
        <v>720.27</v>
      </c>
      <c r="F37" s="15" t="s">
        <v>258</v>
      </c>
      <c r="M37" s="4"/>
    </row>
    <row r="39" spans="1:13" x14ac:dyDescent="0.35">
      <c r="A39" s="79" t="s">
        <v>25</v>
      </c>
    </row>
    <row r="40" spans="1:13" x14ac:dyDescent="0.35">
      <c r="M40" s="4"/>
    </row>
    <row r="41" spans="1:13" x14ac:dyDescent="0.35">
      <c r="A41" s="80" t="s">
        <v>161</v>
      </c>
      <c r="B41" s="81">
        <f>SUM(E43:E48)</f>
        <v>657.31000000000006</v>
      </c>
      <c r="C41" s="82"/>
      <c r="D41" s="82"/>
      <c r="E41" s="82"/>
      <c r="F41" s="82"/>
    </row>
    <row r="42" spans="1:13" x14ac:dyDescent="0.35">
      <c r="A42" s="80" t="s">
        <v>172</v>
      </c>
      <c r="B42" s="80" t="s">
        <v>173</v>
      </c>
      <c r="C42" s="80" t="s">
        <v>174</v>
      </c>
      <c r="D42" s="80" t="s">
        <v>175</v>
      </c>
      <c r="E42" s="80" t="s">
        <v>176</v>
      </c>
      <c r="F42" s="82"/>
    </row>
    <row r="43" spans="1:13" x14ac:dyDescent="0.35">
      <c r="A43" s="83">
        <v>45222</v>
      </c>
      <c r="B43" s="82" t="s">
        <v>177</v>
      </c>
      <c r="C43" s="82" t="s">
        <v>118</v>
      </c>
      <c r="D43" s="82" t="s">
        <v>131</v>
      </c>
      <c r="E43" s="81">
        <v>549.46</v>
      </c>
      <c r="F43" s="82"/>
      <c r="G43" s="81">
        <v>549.46</v>
      </c>
      <c r="M43" s="4"/>
    </row>
    <row r="44" spans="1:13" x14ac:dyDescent="0.35">
      <c r="A44" s="83">
        <v>45233</v>
      </c>
      <c r="B44" s="82" t="s">
        <v>178</v>
      </c>
      <c r="C44" s="82" t="s">
        <v>179</v>
      </c>
      <c r="D44" s="82" t="s">
        <v>131</v>
      </c>
      <c r="E44" s="81">
        <v>20.29</v>
      </c>
      <c r="F44" s="82"/>
      <c r="G44" s="81">
        <v>20.29</v>
      </c>
    </row>
    <row r="45" spans="1:13" x14ac:dyDescent="0.35">
      <c r="A45" s="83">
        <v>45233</v>
      </c>
      <c r="B45" s="82" t="s">
        <v>180</v>
      </c>
      <c r="C45" s="82" t="s">
        <v>179</v>
      </c>
      <c r="D45" s="82" t="s">
        <v>131</v>
      </c>
      <c r="E45" s="81">
        <v>48.96</v>
      </c>
      <c r="F45" s="82"/>
      <c r="G45" s="81">
        <v>48.96</v>
      </c>
    </row>
    <row r="46" spans="1:13" x14ac:dyDescent="0.35">
      <c r="A46" s="83">
        <v>45228</v>
      </c>
      <c r="B46" s="82" t="s">
        <v>181</v>
      </c>
      <c r="C46" s="82" t="s">
        <v>182</v>
      </c>
      <c r="D46" s="82" t="s">
        <v>183</v>
      </c>
      <c r="E46" s="81">
        <v>6</v>
      </c>
      <c r="F46" s="82"/>
      <c r="G46" s="81">
        <v>6</v>
      </c>
    </row>
    <row r="47" spans="1:13" x14ac:dyDescent="0.35">
      <c r="A47" s="83">
        <v>45230</v>
      </c>
      <c r="B47" s="82">
        <v>434485050</v>
      </c>
      <c r="C47" s="82" t="s">
        <v>184</v>
      </c>
      <c r="D47" s="82" t="s">
        <v>185</v>
      </c>
      <c r="E47" s="81">
        <v>6.52</v>
      </c>
      <c r="F47" s="82"/>
      <c r="G47" s="81">
        <v>6.52</v>
      </c>
    </row>
    <row r="48" spans="1:13" x14ac:dyDescent="0.35">
      <c r="A48" s="83">
        <v>45236</v>
      </c>
      <c r="B48" s="82">
        <v>199290219</v>
      </c>
      <c r="C48" s="82" t="s">
        <v>186</v>
      </c>
      <c r="D48" s="82" t="s">
        <v>187</v>
      </c>
      <c r="E48" s="81">
        <v>26.08</v>
      </c>
      <c r="F48" s="82"/>
      <c r="G48" s="81">
        <v>26.08</v>
      </c>
    </row>
    <row r="49" spans="1:7" ht="15.5" x14ac:dyDescent="0.35">
      <c r="A49" s="84"/>
      <c r="B49" s="85"/>
      <c r="C49" s="85"/>
      <c r="D49" s="85"/>
      <c r="E49" s="77"/>
      <c r="F49" s="85"/>
      <c r="G49" s="77"/>
    </row>
    <row r="50" spans="1:7" ht="15.5" x14ac:dyDescent="0.35">
      <c r="B50" s="85"/>
      <c r="C50" s="85"/>
      <c r="D50" s="85"/>
      <c r="E50" s="77"/>
      <c r="F50" s="85"/>
      <c r="G50" s="77"/>
    </row>
    <row r="51" spans="1:7" ht="15.5" x14ac:dyDescent="0.35">
      <c r="A51" s="84">
        <v>45026</v>
      </c>
      <c r="B51" s="85">
        <v>684966762</v>
      </c>
      <c r="C51" s="85" t="s">
        <v>100</v>
      </c>
      <c r="D51" s="85" t="s">
        <v>188</v>
      </c>
      <c r="E51" s="86">
        <v>8.39</v>
      </c>
      <c r="F51" s="87"/>
      <c r="G51" s="86">
        <v>8.39</v>
      </c>
    </row>
    <row r="52" spans="1:7" ht="15.5" x14ac:dyDescent="0.35">
      <c r="A52" s="84">
        <v>45054</v>
      </c>
      <c r="B52" s="85">
        <v>684966762</v>
      </c>
      <c r="C52" s="85" t="s">
        <v>100</v>
      </c>
      <c r="D52" s="85" t="s">
        <v>188</v>
      </c>
      <c r="E52" s="86">
        <v>12.22</v>
      </c>
      <c r="F52" s="87"/>
      <c r="G52" s="86">
        <v>12.22</v>
      </c>
    </row>
    <row r="53" spans="1:7" ht="15.5" x14ac:dyDescent="0.35">
      <c r="A53" s="5">
        <v>45085</v>
      </c>
      <c r="B53" s="85">
        <v>684966762</v>
      </c>
      <c r="C53" s="85" t="s">
        <v>100</v>
      </c>
      <c r="D53" s="85" t="s">
        <v>189</v>
      </c>
      <c r="E53" s="86">
        <v>32.71</v>
      </c>
      <c r="F53" s="88"/>
      <c r="G53" s="86">
        <v>32.71</v>
      </c>
    </row>
    <row r="54" spans="1:7" ht="15.5" x14ac:dyDescent="0.35">
      <c r="A54" s="84">
        <v>45151</v>
      </c>
      <c r="B54" s="85">
        <v>684966762</v>
      </c>
      <c r="C54" s="85" t="s">
        <v>100</v>
      </c>
      <c r="D54" s="85" t="s">
        <v>189</v>
      </c>
      <c r="E54" s="86">
        <v>26.61</v>
      </c>
      <c r="F54" s="87"/>
      <c r="G54" s="86">
        <v>26.61</v>
      </c>
    </row>
    <row r="55" spans="1:7" ht="15.5" x14ac:dyDescent="0.35">
      <c r="A55" s="89">
        <v>45177</v>
      </c>
      <c r="B55" s="85">
        <v>684966762</v>
      </c>
      <c r="C55" s="85" t="s">
        <v>100</v>
      </c>
      <c r="D55" s="85" t="s">
        <v>189</v>
      </c>
      <c r="E55" s="86">
        <v>9.7200000000000006</v>
      </c>
      <c r="F55" s="87"/>
      <c r="G55" s="86">
        <v>9.7200000000000006</v>
      </c>
    </row>
    <row r="56" spans="1:7" ht="15.5" x14ac:dyDescent="0.35">
      <c r="A56" s="89">
        <v>45207</v>
      </c>
      <c r="B56" s="85">
        <v>684966762</v>
      </c>
      <c r="C56" s="85" t="s">
        <v>100</v>
      </c>
      <c r="D56" s="85" t="s">
        <v>189</v>
      </c>
      <c r="E56" s="86">
        <v>10.43</v>
      </c>
      <c r="F56" s="88"/>
      <c r="G56" s="86">
        <v>10.43</v>
      </c>
    </row>
    <row r="57" spans="1:7" ht="15.5" x14ac:dyDescent="0.35">
      <c r="A57" s="89">
        <v>45243</v>
      </c>
      <c r="B57" s="85">
        <v>684966762</v>
      </c>
      <c r="C57" s="85" t="s">
        <v>100</v>
      </c>
      <c r="D57" s="85" t="s">
        <v>189</v>
      </c>
      <c r="E57" s="86">
        <v>6.16</v>
      </c>
      <c r="F57" s="87"/>
      <c r="G57" s="86">
        <v>6.16</v>
      </c>
    </row>
    <row r="58" spans="1:7" ht="15.5" x14ac:dyDescent="0.35">
      <c r="A58" s="89">
        <v>45270</v>
      </c>
      <c r="B58" s="85">
        <v>684966762</v>
      </c>
      <c r="C58" s="85" t="s">
        <v>100</v>
      </c>
      <c r="D58" s="85" t="s">
        <v>189</v>
      </c>
      <c r="E58" s="86">
        <v>5.08</v>
      </c>
      <c r="F58" s="87"/>
      <c r="G58" s="86">
        <v>5.08</v>
      </c>
    </row>
    <row r="59" spans="1:7" ht="15.5" x14ac:dyDescent="0.35">
      <c r="A59" s="84">
        <v>45302</v>
      </c>
      <c r="B59" s="85">
        <v>684966762</v>
      </c>
      <c r="C59" s="85" t="s">
        <v>100</v>
      </c>
      <c r="D59" s="85" t="s">
        <v>189</v>
      </c>
      <c r="E59" s="86">
        <v>3.4</v>
      </c>
      <c r="F59" s="87"/>
      <c r="G59" s="86">
        <v>3.4</v>
      </c>
    </row>
    <row r="60" spans="1:7" ht="15.5" x14ac:dyDescent="0.35">
      <c r="A60" s="84">
        <v>45332</v>
      </c>
      <c r="B60" s="85">
        <v>684966762</v>
      </c>
      <c r="C60" s="85" t="s">
        <v>100</v>
      </c>
      <c r="D60" s="85" t="s">
        <v>189</v>
      </c>
      <c r="E60" s="86">
        <v>2.88</v>
      </c>
      <c r="F60" s="87"/>
      <c r="G60" s="86">
        <v>2.88</v>
      </c>
    </row>
    <row r="61" spans="1:7" ht="15.5" x14ac:dyDescent="0.35">
      <c r="B61" s="85"/>
      <c r="C61" s="85"/>
      <c r="D61" s="85"/>
      <c r="E61" s="86"/>
      <c r="F61" s="87"/>
      <c r="G61" s="86"/>
    </row>
    <row r="62" spans="1:7" ht="15.5" x14ac:dyDescent="0.35">
      <c r="A62" s="84">
        <v>45026</v>
      </c>
      <c r="B62" s="85">
        <v>684966762</v>
      </c>
      <c r="C62" s="85" t="s">
        <v>101</v>
      </c>
      <c r="D62" s="85" t="s">
        <v>188</v>
      </c>
      <c r="E62" s="86">
        <v>8.6300000000000008</v>
      </c>
      <c r="F62" s="87"/>
      <c r="G62" s="86">
        <v>8.6300000000000008</v>
      </c>
    </row>
    <row r="63" spans="1:7" ht="15.5" x14ac:dyDescent="0.35">
      <c r="A63" s="84">
        <v>45054</v>
      </c>
      <c r="B63" s="85">
        <v>684966762</v>
      </c>
      <c r="C63" s="85" t="s">
        <v>101</v>
      </c>
      <c r="D63" s="85" t="s">
        <v>188</v>
      </c>
      <c r="E63" s="86">
        <v>6.2</v>
      </c>
      <c r="F63" s="87"/>
      <c r="G63" s="86">
        <v>6.2</v>
      </c>
    </row>
    <row r="64" spans="1:7" ht="15.5" x14ac:dyDescent="0.35">
      <c r="A64" s="84">
        <v>45090</v>
      </c>
      <c r="B64" s="85">
        <v>684966762</v>
      </c>
      <c r="C64" s="85" t="s">
        <v>101</v>
      </c>
      <c r="D64" s="85" t="s">
        <v>189</v>
      </c>
      <c r="E64" s="86">
        <v>21.46</v>
      </c>
      <c r="F64" s="87"/>
      <c r="G64" s="86">
        <v>21.46</v>
      </c>
    </row>
    <row r="65" spans="1:7" ht="15.5" x14ac:dyDescent="0.35">
      <c r="A65" s="84">
        <v>45243</v>
      </c>
      <c r="B65" s="85">
        <v>684966762</v>
      </c>
      <c r="C65" s="85" t="s">
        <v>101</v>
      </c>
      <c r="D65" s="85" t="s">
        <v>189</v>
      </c>
      <c r="E65" s="86">
        <v>2.08</v>
      </c>
      <c r="F65" s="87"/>
      <c r="G65" s="86">
        <v>2.08</v>
      </c>
    </row>
    <row r="66" spans="1:7" ht="15.5" x14ac:dyDescent="0.35">
      <c r="A66" s="84">
        <v>45270</v>
      </c>
      <c r="B66" s="85">
        <v>684966762</v>
      </c>
      <c r="C66" s="85" t="s">
        <v>101</v>
      </c>
      <c r="D66" s="85" t="s">
        <v>189</v>
      </c>
      <c r="E66" s="86">
        <v>7.38</v>
      </c>
      <c r="F66" s="87"/>
      <c r="G66" s="86">
        <v>7.38</v>
      </c>
    </row>
    <row r="67" spans="1:7" ht="15.5" x14ac:dyDescent="0.35">
      <c r="A67" s="84">
        <v>45302</v>
      </c>
      <c r="B67" s="85">
        <v>684966762</v>
      </c>
      <c r="C67" s="85" t="s">
        <v>101</v>
      </c>
      <c r="D67" s="85" t="s">
        <v>189</v>
      </c>
      <c r="E67" s="86">
        <v>5.89</v>
      </c>
      <c r="F67" s="87"/>
      <c r="G67" s="86">
        <v>5.89</v>
      </c>
    </row>
    <row r="68" spans="1:7" ht="15.5" x14ac:dyDescent="0.35">
      <c r="A68" s="84">
        <v>45332</v>
      </c>
      <c r="B68" s="85">
        <v>684966762</v>
      </c>
      <c r="C68" s="85" t="s">
        <v>101</v>
      </c>
      <c r="D68" s="85" t="s">
        <v>189</v>
      </c>
      <c r="E68" s="86">
        <v>7.23</v>
      </c>
      <c r="F68" s="87"/>
      <c r="G68" s="86">
        <v>7.23</v>
      </c>
    </row>
    <row r="69" spans="1:7" ht="15.5" x14ac:dyDescent="0.35">
      <c r="B69" s="85"/>
      <c r="C69" s="85"/>
      <c r="D69" s="85"/>
      <c r="E69" s="90"/>
      <c r="F69" s="87"/>
      <c r="G69" s="90"/>
    </row>
    <row r="70" spans="1:7" ht="15.5" x14ac:dyDescent="0.35">
      <c r="A70" s="84">
        <v>45016</v>
      </c>
      <c r="B70" s="85">
        <v>785415601</v>
      </c>
      <c r="C70" s="85" t="s">
        <v>190</v>
      </c>
      <c r="D70" s="85" t="s">
        <v>131</v>
      </c>
      <c r="E70" s="90">
        <v>5.7</v>
      </c>
      <c r="F70" s="85"/>
      <c r="G70" s="90">
        <v>5.7</v>
      </c>
    </row>
    <row r="71" spans="1:7" ht="15.5" x14ac:dyDescent="0.35">
      <c r="A71" s="84">
        <v>45046</v>
      </c>
      <c r="B71" s="85">
        <v>785415601</v>
      </c>
      <c r="C71" s="85" t="s">
        <v>190</v>
      </c>
      <c r="D71" s="85" t="s">
        <v>131</v>
      </c>
      <c r="E71" s="91">
        <v>2.29</v>
      </c>
      <c r="F71" s="87"/>
      <c r="G71" s="91">
        <v>2.29</v>
      </c>
    </row>
    <row r="72" spans="1:7" ht="15.5" x14ac:dyDescent="0.35">
      <c r="A72" s="84">
        <v>45077</v>
      </c>
      <c r="B72" s="85">
        <v>785415601</v>
      </c>
      <c r="C72" s="85" t="s">
        <v>190</v>
      </c>
      <c r="D72" s="85" t="s">
        <v>131</v>
      </c>
      <c r="E72" s="91">
        <v>5.7</v>
      </c>
      <c r="F72" s="87"/>
      <c r="G72" s="91">
        <v>5.7</v>
      </c>
    </row>
    <row r="73" spans="1:7" ht="15.5" x14ac:dyDescent="0.35">
      <c r="A73" s="84">
        <v>45107</v>
      </c>
      <c r="B73" s="85">
        <v>785415601</v>
      </c>
      <c r="C73" s="85" t="s">
        <v>190</v>
      </c>
      <c r="D73" s="85" t="s">
        <v>131</v>
      </c>
      <c r="E73" s="91">
        <v>5.66</v>
      </c>
      <c r="F73" s="87"/>
      <c r="G73" s="91">
        <v>5.66</v>
      </c>
    </row>
    <row r="74" spans="1:7" ht="15.5" x14ac:dyDescent="0.35">
      <c r="A74" s="84">
        <v>45138</v>
      </c>
      <c r="B74" s="85">
        <v>785415601</v>
      </c>
      <c r="C74" s="85" t="s">
        <v>190</v>
      </c>
      <c r="D74" s="85" t="s">
        <v>131</v>
      </c>
      <c r="E74" s="91">
        <v>8.9499999999999993</v>
      </c>
      <c r="F74" s="85"/>
      <c r="G74" s="91">
        <v>8.9499999999999993</v>
      </c>
    </row>
    <row r="75" spans="1:7" ht="15.5" x14ac:dyDescent="0.35">
      <c r="A75" s="84">
        <v>45169</v>
      </c>
      <c r="B75" s="85">
        <v>785415601</v>
      </c>
      <c r="C75" s="85" t="s">
        <v>190</v>
      </c>
      <c r="D75" s="85" t="s">
        <v>131</v>
      </c>
      <c r="E75" s="91">
        <v>1.1299999999999999</v>
      </c>
      <c r="F75" s="85"/>
      <c r="G75" s="91">
        <v>1.1299999999999999</v>
      </c>
    </row>
    <row r="76" spans="1:7" ht="15.5" x14ac:dyDescent="0.35">
      <c r="A76" s="5">
        <v>45170</v>
      </c>
      <c r="B76" s="85">
        <v>785415601</v>
      </c>
      <c r="C76" s="85" t="s">
        <v>190</v>
      </c>
      <c r="D76" s="85" t="s">
        <v>131</v>
      </c>
      <c r="E76" s="91">
        <v>1.2</v>
      </c>
      <c r="G76" s="91">
        <v>1.2</v>
      </c>
    </row>
    <row r="77" spans="1:7" ht="15.5" x14ac:dyDescent="0.35">
      <c r="A77" s="84">
        <v>45199</v>
      </c>
      <c r="B77" s="85">
        <v>785415601</v>
      </c>
      <c r="C77" s="85" t="s">
        <v>190</v>
      </c>
      <c r="D77" s="85" t="s">
        <v>131</v>
      </c>
      <c r="E77" s="91">
        <v>5.66</v>
      </c>
      <c r="F77" s="85"/>
      <c r="G77" s="91">
        <v>5.66</v>
      </c>
    </row>
    <row r="78" spans="1:7" ht="15.5" x14ac:dyDescent="0.35">
      <c r="A78" s="84">
        <v>45230</v>
      </c>
      <c r="B78" s="85">
        <v>785415601</v>
      </c>
      <c r="C78" s="85" t="s">
        <v>190</v>
      </c>
      <c r="D78" s="85" t="s">
        <v>131</v>
      </c>
      <c r="E78" s="91">
        <v>5.7</v>
      </c>
      <c r="F78" s="85"/>
      <c r="G78" s="91">
        <v>5.7</v>
      </c>
    </row>
    <row r="79" spans="1:7" ht="15.5" x14ac:dyDescent="0.35">
      <c r="A79" s="84">
        <v>45260</v>
      </c>
      <c r="B79" s="85">
        <v>785415601</v>
      </c>
      <c r="C79" s="85" t="s">
        <v>190</v>
      </c>
      <c r="D79" s="85" t="s">
        <v>131</v>
      </c>
      <c r="E79" s="91">
        <v>5.69</v>
      </c>
      <c r="F79" s="85"/>
      <c r="G79" s="91">
        <v>5.69</v>
      </c>
    </row>
    <row r="80" spans="1:7" ht="15.5" x14ac:dyDescent="0.35">
      <c r="A80" s="84">
        <v>45291</v>
      </c>
      <c r="B80" s="85">
        <v>785415601</v>
      </c>
      <c r="C80" s="85" t="s">
        <v>190</v>
      </c>
      <c r="D80" s="85" t="s">
        <v>131</v>
      </c>
      <c r="E80" s="91">
        <v>2.33</v>
      </c>
      <c r="F80" s="85"/>
      <c r="G80" s="91">
        <v>2.33</v>
      </c>
    </row>
    <row r="81" spans="1:7" ht="15.5" x14ac:dyDescent="0.35">
      <c r="A81" s="84">
        <v>45322</v>
      </c>
      <c r="B81" s="85">
        <v>785415601</v>
      </c>
      <c r="C81" s="85" t="s">
        <v>190</v>
      </c>
      <c r="D81" s="85" t="s">
        <v>131</v>
      </c>
      <c r="E81" s="91">
        <v>6.05</v>
      </c>
      <c r="F81" s="85"/>
      <c r="G81" s="91">
        <v>6.05</v>
      </c>
    </row>
    <row r="82" spans="1:7" ht="15.5" x14ac:dyDescent="0.35">
      <c r="A82" s="84"/>
      <c r="B82" s="85"/>
      <c r="C82" s="85"/>
      <c r="D82" s="85"/>
      <c r="E82" s="85"/>
      <c r="F82" s="85"/>
      <c r="G82" s="92"/>
    </row>
    <row r="83" spans="1:7" ht="15.5" x14ac:dyDescent="0.35">
      <c r="A83" s="84"/>
      <c r="B83" s="85"/>
      <c r="C83" s="85"/>
      <c r="D83" s="85"/>
      <c r="E83" s="85"/>
      <c r="F83" s="85"/>
      <c r="G83" s="85"/>
    </row>
    <row r="84" spans="1:7" ht="15.5" x14ac:dyDescent="0.35">
      <c r="A84" s="84">
        <v>45027</v>
      </c>
      <c r="B84" s="85">
        <v>199290219</v>
      </c>
      <c r="C84" s="85" t="s">
        <v>191</v>
      </c>
      <c r="D84" s="85" t="s">
        <v>131</v>
      </c>
      <c r="E84" s="77">
        <v>35</v>
      </c>
      <c r="F84" s="85"/>
      <c r="G84" s="77">
        <v>35</v>
      </c>
    </row>
    <row r="85" spans="1:7" ht="15.5" x14ac:dyDescent="0.35">
      <c r="A85" s="84">
        <v>45072</v>
      </c>
      <c r="B85" s="85">
        <v>129126032</v>
      </c>
      <c r="C85" s="85" t="s">
        <v>192</v>
      </c>
      <c r="D85" s="85" t="s">
        <v>193</v>
      </c>
      <c r="E85" s="90">
        <v>24</v>
      </c>
      <c r="F85" s="85"/>
      <c r="G85" s="90">
        <v>24</v>
      </c>
    </row>
    <row r="86" spans="1:7" ht="15.5" x14ac:dyDescent="0.35">
      <c r="A86" s="84">
        <v>44987</v>
      </c>
      <c r="B86" s="85">
        <v>789718944</v>
      </c>
      <c r="C86" s="85" t="s">
        <v>194</v>
      </c>
      <c r="D86" s="85" t="s">
        <v>187</v>
      </c>
      <c r="E86" s="90">
        <v>2.67</v>
      </c>
      <c r="F86" s="85"/>
      <c r="G86" s="90">
        <v>2.67</v>
      </c>
    </row>
    <row r="87" spans="1:7" ht="15.5" x14ac:dyDescent="0.35">
      <c r="A87" s="84">
        <v>45098</v>
      </c>
      <c r="B87" s="85">
        <v>190023639</v>
      </c>
      <c r="C87" s="85" t="s">
        <v>195</v>
      </c>
      <c r="D87" s="85" t="s">
        <v>196</v>
      </c>
      <c r="E87" s="90">
        <v>8.33</v>
      </c>
      <c r="F87" s="85"/>
      <c r="G87" s="90">
        <v>8.33</v>
      </c>
    </row>
    <row r="88" spans="1:7" ht="15.5" x14ac:dyDescent="0.35">
      <c r="A88" s="84">
        <v>45062</v>
      </c>
      <c r="B88" s="85">
        <v>834735513</v>
      </c>
      <c r="C88" s="85" t="s">
        <v>197</v>
      </c>
      <c r="D88" s="85" t="s">
        <v>187</v>
      </c>
      <c r="E88" s="90">
        <v>2.38</v>
      </c>
      <c r="F88" s="85"/>
      <c r="G88" s="90">
        <v>2.38</v>
      </c>
    </row>
    <row r="89" spans="1:7" ht="15.5" x14ac:dyDescent="0.35">
      <c r="A89" s="84">
        <v>45103</v>
      </c>
      <c r="B89" s="85">
        <v>408556737</v>
      </c>
      <c r="C89" s="85" t="s">
        <v>198</v>
      </c>
      <c r="D89" s="85" t="s">
        <v>187</v>
      </c>
      <c r="E89" s="90">
        <v>1.92</v>
      </c>
      <c r="F89" s="85"/>
      <c r="G89" s="90">
        <v>1.92</v>
      </c>
    </row>
    <row r="90" spans="1:7" ht="15.5" x14ac:dyDescent="0.35">
      <c r="A90" s="84">
        <v>45086</v>
      </c>
      <c r="B90" s="85">
        <v>870365027</v>
      </c>
      <c r="C90" s="85" t="s">
        <v>199</v>
      </c>
      <c r="D90" s="85" t="s">
        <v>187</v>
      </c>
      <c r="E90" s="90">
        <v>10.210000000000001</v>
      </c>
      <c r="F90" s="85"/>
      <c r="G90" s="90">
        <v>10.210000000000001</v>
      </c>
    </row>
    <row r="91" spans="1:7" ht="15.5" x14ac:dyDescent="0.35">
      <c r="A91" s="84">
        <v>45138</v>
      </c>
      <c r="B91" s="85">
        <v>199248803</v>
      </c>
      <c r="C91" s="85" t="s">
        <v>200</v>
      </c>
      <c r="D91" s="85" t="s">
        <v>201</v>
      </c>
      <c r="E91" s="90">
        <v>58</v>
      </c>
      <c r="F91" s="85"/>
      <c r="G91" s="90">
        <v>58</v>
      </c>
    </row>
    <row r="92" spans="1:7" ht="15.5" x14ac:dyDescent="0.35">
      <c r="A92" s="84">
        <v>45187</v>
      </c>
      <c r="B92" s="85">
        <v>207863204</v>
      </c>
      <c r="C92" s="85" t="s">
        <v>202</v>
      </c>
      <c r="D92" s="85" t="s">
        <v>203</v>
      </c>
      <c r="E92" s="90">
        <v>80</v>
      </c>
      <c r="F92" s="85"/>
      <c r="G92" s="90">
        <v>80</v>
      </c>
    </row>
    <row r="93" spans="1:7" ht="15.5" x14ac:dyDescent="0.35">
      <c r="A93" s="84">
        <v>45184</v>
      </c>
      <c r="B93" s="85">
        <v>876328389</v>
      </c>
      <c r="C93" s="85" t="s">
        <v>204</v>
      </c>
      <c r="D93" s="85" t="s">
        <v>203</v>
      </c>
      <c r="E93" s="90">
        <v>22</v>
      </c>
      <c r="F93" s="85"/>
      <c r="G93" s="90">
        <v>22</v>
      </c>
    </row>
    <row r="94" spans="1:7" ht="15.5" x14ac:dyDescent="0.35">
      <c r="A94" s="84">
        <v>45230</v>
      </c>
      <c r="B94" s="85">
        <v>157993061</v>
      </c>
      <c r="C94" s="85" t="s">
        <v>205</v>
      </c>
      <c r="D94" s="85" t="s">
        <v>25</v>
      </c>
      <c r="E94" s="90">
        <v>15.8</v>
      </c>
      <c r="F94" s="85"/>
      <c r="G94" s="90">
        <v>15.8</v>
      </c>
    </row>
    <row r="95" spans="1:7" ht="15.5" x14ac:dyDescent="0.35">
      <c r="A95" s="84">
        <v>45229</v>
      </c>
      <c r="B95" s="85">
        <v>449253139</v>
      </c>
      <c r="C95" s="85" t="s">
        <v>206</v>
      </c>
      <c r="D95" s="85" t="s">
        <v>207</v>
      </c>
      <c r="E95" s="90">
        <v>23.03</v>
      </c>
      <c r="F95" s="85"/>
      <c r="G95" s="90">
        <v>23.03</v>
      </c>
    </row>
    <row r="96" spans="1:7" ht="15.5" x14ac:dyDescent="0.35">
      <c r="A96" s="5">
        <v>45205</v>
      </c>
      <c r="B96" s="85">
        <v>490682227</v>
      </c>
      <c r="C96" s="85" t="s">
        <v>208</v>
      </c>
      <c r="D96" s="85" t="s">
        <v>209</v>
      </c>
      <c r="E96" s="90">
        <v>3.28</v>
      </c>
      <c r="G96" s="90">
        <v>3.28</v>
      </c>
    </row>
    <row r="97" spans="1:7" ht="15.5" x14ac:dyDescent="0.35">
      <c r="A97" s="84">
        <v>45225</v>
      </c>
      <c r="B97" s="85">
        <v>116258775</v>
      </c>
      <c r="C97" s="85" t="s">
        <v>210</v>
      </c>
      <c r="D97" s="85" t="s">
        <v>211</v>
      </c>
      <c r="E97" s="90">
        <v>5.52</v>
      </c>
      <c r="F97" s="85"/>
      <c r="G97" s="90">
        <v>5.52</v>
      </c>
    </row>
    <row r="98" spans="1:7" ht="15.5" x14ac:dyDescent="0.35">
      <c r="A98" s="84">
        <v>45252</v>
      </c>
      <c r="B98" s="85">
        <v>948414010</v>
      </c>
      <c r="C98" s="85" t="s">
        <v>212</v>
      </c>
      <c r="D98" s="85" t="s">
        <v>187</v>
      </c>
      <c r="E98" s="90">
        <v>5.82</v>
      </c>
      <c r="F98" s="85"/>
      <c r="G98" s="90">
        <v>5.82</v>
      </c>
    </row>
    <row r="99" spans="1:7" ht="15.5" x14ac:dyDescent="0.35">
      <c r="A99" s="84">
        <v>45280</v>
      </c>
      <c r="B99" s="85">
        <v>614633946</v>
      </c>
      <c r="C99" s="85" t="s">
        <v>213</v>
      </c>
      <c r="D99" s="85" t="s">
        <v>214</v>
      </c>
      <c r="E99" s="90">
        <v>31.62</v>
      </c>
      <c r="F99" s="85"/>
      <c r="G99" s="90">
        <v>31.62</v>
      </c>
    </row>
    <row r="100" spans="1:7" ht="15.5" x14ac:dyDescent="0.35">
      <c r="A100" s="84">
        <v>45324</v>
      </c>
      <c r="B100" s="85">
        <v>121891326</v>
      </c>
      <c r="C100" s="85" t="s">
        <v>215</v>
      </c>
      <c r="D100" s="85" t="s">
        <v>216</v>
      </c>
      <c r="E100" s="90">
        <v>488</v>
      </c>
      <c r="F100" s="85"/>
      <c r="G100" s="90">
        <v>488</v>
      </c>
    </row>
    <row r="101" spans="1:7" ht="15.5" x14ac:dyDescent="0.35">
      <c r="A101" s="84">
        <v>45329</v>
      </c>
      <c r="B101" s="85">
        <v>450289842</v>
      </c>
      <c r="C101" s="85" t="s">
        <v>217</v>
      </c>
      <c r="D101" s="85" t="s">
        <v>131</v>
      </c>
      <c r="E101" s="90">
        <v>17.23</v>
      </c>
      <c r="F101" s="85"/>
      <c r="G101" s="90">
        <v>17.23</v>
      </c>
    </row>
    <row r="102" spans="1:7" ht="15.5" x14ac:dyDescent="0.35">
      <c r="A102" s="84"/>
      <c r="B102" s="85"/>
      <c r="C102" s="85"/>
      <c r="D102" s="85"/>
      <c r="E102" s="85"/>
      <c r="F102" s="85"/>
      <c r="G102" s="93"/>
    </row>
    <row r="103" spans="1:7" ht="15.5" x14ac:dyDescent="0.35">
      <c r="A103" s="84"/>
      <c r="B103" s="85"/>
      <c r="C103" s="85"/>
      <c r="D103" s="94" t="s">
        <v>218</v>
      </c>
      <c r="E103" s="95">
        <f>SUM(E43:E101)</f>
        <v>1724.65</v>
      </c>
      <c r="F103" s="85"/>
      <c r="G103" s="93"/>
    </row>
    <row r="104" spans="1:7" ht="15.5" x14ac:dyDescent="0.35">
      <c r="A104" s="84"/>
      <c r="B104" s="85"/>
      <c r="C104" s="85"/>
      <c r="D104" s="94"/>
      <c r="E104" s="77"/>
      <c r="F104" s="85"/>
      <c r="G104" s="93"/>
    </row>
    <row r="105" spans="1:7" ht="15.5" x14ac:dyDescent="0.35">
      <c r="A105" s="84">
        <v>44981</v>
      </c>
      <c r="B105" s="114" t="s">
        <v>219</v>
      </c>
      <c r="C105" s="114"/>
      <c r="D105" s="94"/>
      <c r="E105" s="77"/>
      <c r="F105" s="85"/>
      <c r="G105" s="85"/>
    </row>
    <row r="106" spans="1:7" ht="15.5" x14ac:dyDescent="0.35">
      <c r="A106" s="84">
        <v>44988</v>
      </c>
      <c r="B106" s="85">
        <v>108483316</v>
      </c>
      <c r="C106" s="85" t="s">
        <v>220</v>
      </c>
      <c r="D106" s="85" t="s">
        <v>221</v>
      </c>
      <c r="E106" s="77">
        <v>44</v>
      </c>
      <c r="F106" s="85"/>
      <c r="G106" s="85"/>
    </row>
    <row r="107" spans="1:7" ht="15.5" x14ac:dyDescent="0.35">
      <c r="A107" s="84">
        <v>44985</v>
      </c>
      <c r="B107" s="85">
        <v>105081556</v>
      </c>
      <c r="C107" s="85" t="s">
        <v>222</v>
      </c>
      <c r="D107" s="85" t="s">
        <v>25</v>
      </c>
      <c r="E107" s="77">
        <v>49</v>
      </c>
      <c r="F107" s="85"/>
      <c r="G107" s="85"/>
    </row>
    <row r="108" spans="1:7" ht="15.5" x14ac:dyDescent="0.35">
      <c r="A108" s="84">
        <v>44993</v>
      </c>
      <c r="B108" s="85">
        <v>684966762</v>
      </c>
      <c r="C108" s="85" t="s">
        <v>223</v>
      </c>
      <c r="D108" s="96" t="s">
        <v>188</v>
      </c>
      <c r="E108" s="77">
        <v>3.72</v>
      </c>
      <c r="F108" s="85"/>
      <c r="G108" s="85"/>
    </row>
    <row r="109" spans="1:7" ht="15.5" x14ac:dyDescent="0.35">
      <c r="A109" s="84">
        <v>44993</v>
      </c>
      <c r="B109" s="85">
        <v>684966762</v>
      </c>
      <c r="C109" s="85" t="s">
        <v>224</v>
      </c>
      <c r="D109" s="96" t="s">
        <v>188</v>
      </c>
      <c r="E109" s="77">
        <v>11.87</v>
      </c>
      <c r="F109" s="85"/>
      <c r="G109" s="85"/>
    </row>
    <row r="110" spans="1:7" ht="15.5" x14ac:dyDescent="0.35">
      <c r="A110" s="84">
        <v>44995</v>
      </c>
      <c r="B110" s="85">
        <v>553769603</v>
      </c>
      <c r="C110" s="85" t="s">
        <v>225</v>
      </c>
      <c r="D110" s="96" t="s">
        <v>131</v>
      </c>
      <c r="E110" s="77">
        <v>17.28</v>
      </c>
      <c r="F110" s="85"/>
      <c r="G110" s="85"/>
    </row>
    <row r="111" spans="1:7" ht="15.5" x14ac:dyDescent="0.35">
      <c r="A111" s="85"/>
      <c r="B111" s="85"/>
      <c r="C111" s="85"/>
      <c r="D111" s="85"/>
      <c r="E111" s="85"/>
      <c r="F111" s="85"/>
      <c r="G111" s="85"/>
    </row>
    <row r="112" spans="1:7" ht="15.5" x14ac:dyDescent="0.35">
      <c r="A112" s="85"/>
      <c r="B112" s="85"/>
      <c r="C112" s="85"/>
      <c r="D112" s="94" t="s">
        <v>226</v>
      </c>
      <c r="E112" s="97">
        <f>SUM(E103:E110)</f>
        <v>1850.52</v>
      </c>
      <c r="F112" s="85"/>
      <c r="G112" s="85"/>
    </row>
  </sheetData>
  <sortState xmlns:xlrd2="http://schemas.microsoft.com/office/spreadsheetml/2017/richdata2" ref="M6:M45">
    <sortCondition ref="M6:M45"/>
  </sortState>
  <mergeCells count="1">
    <mergeCell ref="B105:C10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68"/>
  <sheetViews>
    <sheetView topLeftCell="A40" zoomScale="130" zoomScaleNormal="130" zoomScalePageLayoutView="130" workbookViewId="0">
      <selection activeCell="D53" sqref="D53"/>
    </sheetView>
  </sheetViews>
  <sheetFormatPr defaultColWidth="12.453125" defaultRowHeight="15.5" x14ac:dyDescent="0.35"/>
  <cols>
    <col min="1" max="16384" width="12.453125" style="15"/>
  </cols>
  <sheetData>
    <row r="1" spans="1:10" x14ac:dyDescent="0.35">
      <c r="A1" s="16" t="s">
        <v>131</v>
      </c>
    </row>
    <row r="2" spans="1:10" x14ac:dyDescent="0.35">
      <c r="A2" s="16" t="s">
        <v>130</v>
      </c>
    </row>
    <row r="3" spans="1:10" ht="16" thickBot="1" x14ac:dyDescent="0.4">
      <c r="A3" s="16" t="s">
        <v>129</v>
      </c>
    </row>
    <row r="4" spans="1:10" ht="16" thickTop="1" x14ac:dyDescent="0.35">
      <c r="A4" s="16"/>
      <c r="D4" s="53" t="s">
        <v>128</v>
      </c>
      <c r="F4" s="53" t="s">
        <v>127</v>
      </c>
      <c r="H4" s="52" t="s">
        <v>126</v>
      </c>
      <c r="J4" s="52" t="s">
        <v>125</v>
      </c>
    </row>
    <row r="5" spans="1:10" x14ac:dyDescent="0.35">
      <c r="A5" s="21" t="s">
        <v>124</v>
      </c>
      <c r="D5" s="51" t="s">
        <v>123</v>
      </c>
      <c r="F5" s="51" t="s">
        <v>123</v>
      </c>
      <c r="H5" s="50" t="s">
        <v>123</v>
      </c>
      <c r="J5" s="50" t="s">
        <v>123</v>
      </c>
    </row>
    <row r="6" spans="1:10" x14ac:dyDescent="0.35">
      <c r="D6" s="25"/>
      <c r="F6" s="25"/>
      <c r="H6" s="49"/>
      <c r="J6" s="49"/>
    </row>
    <row r="7" spans="1:10" x14ac:dyDescent="0.35">
      <c r="A7" s="15" t="s">
        <v>122</v>
      </c>
      <c r="D7" s="29">
        <v>660</v>
      </c>
      <c r="F7" s="29">
        <v>1284.8</v>
      </c>
      <c r="H7" s="48">
        <v>1140</v>
      </c>
      <c r="J7" s="48">
        <v>350</v>
      </c>
    </row>
    <row r="8" spans="1:10" x14ac:dyDescent="0.35">
      <c r="A8" s="15" t="s">
        <v>121</v>
      </c>
      <c r="D8" s="35">
        <v>200</v>
      </c>
      <c r="F8" s="25"/>
      <c r="H8" s="49"/>
      <c r="J8" s="49"/>
    </row>
    <row r="9" spans="1:10" x14ac:dyDescent="0.35">
      <c r="D9" s="25"/>
      <c r="F9" s="25"/>
      <c r="H9" s="49"/>
      <c r="J9" s="49"/>
    </row>
    <row r="10" spans="1:10" x14ac:dyDescent="0.35">
      <c r="A10" s="31" t="s">
        <v>120</v>
      </c>
      <c r="D10" s="25"/>
      <c r="F10" s="25"/>
      <c r="H10" s="49"/>
      <c r="J10" s="49"/>
    </row>
    <row r="11" spans="1:10" x14ac:dyDescent="0.35">
      <c r="A11" s="15" t="s">
        <v>119</v>
      </c>
      <c r="D11" s="29"/>
      <c r="F11" s="29">
        <v>3873.37</v>
      </c>
      <c r="H11" s="48">
        <v>-21</v>
      </c>
      <c r="J11" s="48"/>
    </row>
    <row r="12" spans="1:10" x14ac:dyDescent="0.35">
      <c r="A12" s="15" t="s">
        <v>118</v>
      </c>
      <c r="D12" s="36">
        <v>6313.45</v>
      </c>
      <c r="F12" s="25">
        <v>4167.95</v>
      </c>
      <c r="H12" s="48">
        <v>4848.71</v>
      </c>
      <c r="J12" s="48"/>
    </row>
    <row r="13" spans="1:10" x14ac:dyDescent="0.35">
      <c r="A13" s="15" t="s">
        <v>117</v>
      </c>
      <c r="D13" s="29">
        <v>634.25</v>
      </c>
      <c r="F13" s="29">
        <v>541.66</v>
      </c>
      <c r="H13" s="48">
        <v>541</v>
      </c>
      <c r="J13" s="48"/>
    </row>
    <row r="14" spans="1:10" x14ac:dyDescent="0.35">
      <c r="A14" s="15" t="s">
        <v>116</v>
      </c>
      <c r="D14" s="29">
        <v>525</v>
      </c>
      <c r="F14" s="29"/>
      <c r="H14" s="48"/>
      <c r="J14" s="48"/>
    </row>
    <row r="15" spans="1:10" x14ac:dyDescent="0.35">
      <c r="A15" s="15" t="s">
        <v>115</v>
      </c>
      <c r="D15" s="25"/>
      <c r="F15" s="25"/>
      <c r="H15" s="49"/>
      <c r="J15" s="49"/>
    </row>
    <row r="16" spans="1:10" x14ac:dyDescent="0.35">
      <c r="A16" s="31" t="s">
        <v>114</v>
      </c>
      <c r="D16" s="36"/>
      <c r="F16" s="36"/>
      <c r="H16" s="49"/>
      <c r="J16" s="49"/>
    </row>
    <row r="17" spans="1:10" x14ac:dyDescent="0.35">
      <c r="A17" s="109" t="s">
        <v>113</v>
      </c>
      <c r="B17" s="109"/>
      <c r="D17" s="35"/>
      <c r="F17" s="35"/>
      <c r="H17" s="36">
        <v>1500</v>
      </c>
      <c r="J17" s="25"/>
    </row>
    <row r="18" spans="1:10" x14ac:dyDescent="0.35">
      <c r="A18" s="109" t="s">
        <v>112</v>
      </c>
      <c r="B18" s="109"/>
      <c r="D18" s="35">
        <v>9761.9699999999993</v>
      </c>
      <c r="F18" s="25"/>
      <c r="H18" s="32">
        <v>1116</v>
      </c>
      <c r="J18" s="32">
        <v>600</v>
      </c>
    </row>
    <row r="19" spans="1:10" x14ac:dyDescent="0.35">
      <c r="A19" s="109"/>
      <c r="B19" s="109"/>
      <c r="C19" s="110"/>
      <c r="D19" s="40"/>
      <c r="F19" s="40"/>
      <c r="H19" s="40"/>
      <c r="J19" s="40"/>
    </row>
    <row r="20" spans="1:10" x14ac:dyDescent="0.35">
      <c r="D20" s="45">
        <f>SUM(D7:D19)</f>
        <v>18094.669999999998</v>
      </c>
      <c r="F20" s="45">
        <f>SUM(F7:F17)</f>
        <v>9867.7799999999988</v>
      </c>
      <c r="H20" s="37">
        <f>SUM(H7:H18)</f>
        <v>9124.7099999999991</v>
      </c>
      <c r="J20" s="37">
        <f>SUM(J7:J18)</f>
        <v>950</v>
      </c>
    </row>
    <row r="21" spans="1:10" x14ac:dyDescent="0.35">
      <c r="C21" s="15" t="s">
        <v>111</v>
      </c>
      <c r="D21" s="25"/>
      <c r="F21" s="25"/>
      <c r="H21" s="49"/>
      <c r="J21" s="49"/>
    </row>
    <row r="22" spans="1:10" x14ac:dyDescent="0.35">
      <c r="A22" s="21" t="s">
        <v>110</v>
      </c>
      <c r="D22" s="25"/>
      <c r="F22" s="25"/>
      <c r="H22" s="25"/>
      <c r="J22" s="25"/>
    </row>
    <row r="23" spans="1:10" x14ac:dyDescent="0.35">
      <c r="A23" s="31" t="s">
        <v>109</v>
      </c>
      <c r="D23" s="25"/>
      <c r="F23" s="25"/>
      <c r="H23" s="25"/>
      <c r="J23" s="25"/>
    </row>
    <row r="24" spans="1:10" x14ac:dyDescent="0.35">
      <c r="A24" s="15" t="s">
        <v>108</v>
      </c>
      <c r="D24" s="29">
        <v>180</v>
      </c>
      <c r="F24" s="29">
        <v>160</v>
      </c>
      <c r="H24" s="48">
        <v>210</v>
      </c>
      <c r="J24" s="48">
        <v>90</v>
      </c>
    </row>
    <row r="25" spans="1:10" x14ac:dyDescent="0.35">
      <c r="A25" s="15" t="s">
        <v>107</v>
      </c>
      <c r="D25" s="29">
        <v>245</v>
      </c>
      <c r="F25" s="29">
        <v>214.05</v>
      </c>
      <c r="H25" s="48">
        <v>158.75</v>
      </c>
      <c r="J25" s="48"/>
    </row>
    <row r="26" spans="1:10" x14ac:dyDescent="0.35">
      <c r="A26" s="15" t="s">
        <v>106</v>
      </c>
      <c r="D26" s="36">
        <v>8668.3799999999992</v>
      </c>
      <c r="F26" s="29">
        <v>1877.4</v>
      </c>
      <c r="H26" s="48">
        <v>2763.01</v>
      </c>
      <c r="J26" s="48">
        <v>2485.69</v>
      </c>
    </row>
    <row r="27" spans="1:10" x14ac:dyDescent="0.35">
      <c r="A27" s="31" t="s">
        <v>105</v>
      </c>
      <c r="D27" s="29"/>
      <c r="F27" s="29"/>
      <c r="H27" s="48"/>
      <c r="J27" s="48"/>
    </row>
    <row r="28" spans="1:10" x14ac:dyDescent="0.35">
      <c r="A28" s="15" t="s">
        <v>104</v>
      </c>
      <c r="D28" s="36">
        <v>2580</v>
      </c>
      <c r="F28" s="35">
        <v>150</v>
      </c>
      <c r="H28" s="32"/>
      <c r="J28" s="32">
        <v>95</v>
      </c>
    </row>
    <row r="29" spans="1:10" x14ac:dyDescent="0.35">
      <c r="A29" s="31" t="s">
        <v>103</v>
      </c>
      <c r="D29" s="25"/>
      <c r="F29" s="25"/>
      <c r="H29" s="25"/>
      <c r="J29" s="25"/>
    </row>
    <row r="30" spans="1:10" x14ac:dyDescent="0.35">
      <c r="A30" s="15" t="s">
        <v>102</v>
      </c>
      <c r="D30" s="36">
        <v>448.11</v>
      </c>
      <c r="F30" s="35">
        <v>880.7</v>
      </c>
      <c r="H30" s="32">
        <v>131.5</v>
      </c>
      <c r="J30" s="49">
        <v>213.24</v>
      </c>
    </row>
    <row r="31" spans="1:10" x14ac:dyDescent="0.35">
      <c r="A31" s="15" t="s">
        <v>101</v>
      </c>
      <c r="D31" s="25">
        <v>959.53</v>
      </c>
      <c r="F31" s="29">
        <v>1980.66</v>
      </c>
      <c r="H31" s="48">
        <v>710.88</v>
      </c>
      <c r="J31" s="48">
        <v>625.64</v>
      </c>
    </row>
    <row r="32" spans="1:10" x14ac:dyDescent="0.35">
      <c r="A32" s="15" t="s">
        <v>100</v>
      </c>
      <c r="D32" s="36">
        <v>1978.6</v>
      </c>
      <c r="F32" s="29">
        <v>1134.4100000000001</v>
      </c>
      <c r="H32" s="48">
        <v>749.55</v>
      </c>
      <c r="J32" s="48">
        <v>599.57000000000005</v>
      </c>
    </row>
    <row r="33" spans="1:10" x14ac:dyDescent="0.35">
      <c r="A33" s="15" t="s">
        <v>99</v>
      </c>
      <c r="D33" s="25">
        <v>292.18</v>
      </c>
      <c r="F33" s="29">
        <v>320.86</v>
      </c>
      <c r="H33" s="48">
        <v>342.36</v>
      </c>
      <c r="J33" s="48">
        <v>385.96</v>
      </c>
    </row>
    <row r="34" spans="1:10" x14ac:dyDescent="0.35">
      <c r="A34" s="15" t="s">
        <v>98</v>
      </c>
      <c r="D34" s="25"/>
      <c r="F34" s="25"/>
      <c r="H34" s="25"/>
      <c r="J34" s="25"/>
    </row>
    <row r="35" spans="1:10" x14ac:dyDescent="0.35">
      <c r="A35" s="15" t="s">
        <v>97</v>
      </c>
      <c r="D35" s="29">
        <v>401.5</v>
      </c>
      <c r="F35" s="29">
        <v>532.49</v>
      </c>
      <c r="H35" s="48">
        <v>451.97</v>
      </c>
      <c r="J35" s="48"/>
    </row>
    <row r="36" spans="1:10" x14ac:dyDescent="0.35">
      <c r="A36" s="15" t="s">
        <v>96</v>
      </c>
      <c r="D36" s="29">
        <v>279.5</v>
      </c>
      <c r="F36" s="29">
        <v>136.19</v>
      </c>
      <c r="H36" s="48">
        <v>103.59</v>
      </c>
      <c r="J36" s="48">
        <v>39.5</v>
      </c>
    </row>
    <row r="37" spans="1:10" x14ac:dyDescent="0.35">
      <c r="D37" s="36"/>
      <c r="F37" s="36"/>
      <c r="H37" s="49"/>
      <c r="J37" s="49"/>
    </row>
    <row r="38" spans="1:10" x14ac:dyDescent="0.35">
      <c r="D38" s="25"/>
      <c r="F38" s="25"/>
      <c r="H38" s="49"/>
      <c r="J38" s="49"/>
    </row>
    <row r="39" spans="1:10" x14ac:dyDescent="0.35">
      <c r="A39" s="31" t="s">
        <v>95</v>
      </c>
      <c r="D39" s="25"/>
      <c r="F39" s="25"/>
      <c r="H39" s="25"/>
      <c r="J39" s="25"/>
    </row>
    <row r="40" spans="1:10" x14ac:dyDescent="0.35">
      <c r="A40" s="15" t="s">
        <v>94</v>
      </c>
      <c r="D40" s="29"/>
      <c r="F40" s="29"/>
      <c r="H40" s="25"/>
      <c r="J40" s="25"/>
    </row>
    <row r="41" spans="1:10" x14ac:dyDescent="0.35">
      <c r="A41" s="15" t="s">
        <v>93</v>
      </c>
      <c r="D41" s="36">
        <v>1170.6400000000001</v>
      </c>
      <c r="F41" s="36">
        <v>1173.07</v>
      </c>
      <c r="H41" s="48">
        <v>2808.4</v>
      </c>
      <c r="J41" s="48">
        <v>49.99</v>
      </c>
    </row>
    <row r="42" spans="1:10" x14ac:dyDescent="0.35">
      <c r="A42" s="15" t="s">
        <v>92</v>
      </c>
      <c r="D42" s="36"/>
      <c r="F42" s="36"/>
      <c r="H42" s="36"/>
      <c r="J42" s="36">
        <v>13088.91</v>
      </c>
    </row>
    <row r="43" spans="1:10" x14ac:dyDescent="0.35">
      <c r="A43" s="111" t="s">
        <v>91</v>
      </c>
      <c r="B43" s="111"/>
      <c r="D43" s="40"/>
      <c r="F43" s="40"/>
      <c r="H43" s="46"/>
      <c r="J43" s="46"/>
    </row>
    <row r="44" spans="1:10" x14ac:dyDescent="0.35">
      <c r="D44" s="45">
        <f>SUM(D24:D42)</f>
        <v>17203.440000000002</v>
      </c>
      <c r="F44" s="45">
        <f>SUM(F22:F42)</f>
        <v>8559.83</v>
      </c>
      <c r="H44" s="37">
        <f>SUM(H23:H43)</f>
        <v>8430.01</v>
      </c>
      <c r="J44" s="37">
        <f>SUM(J23:J43)</f>
        <v>17673.5</v>
      </c>
    </row>
    <row r="45" spans="1:10" x14ac:dyDescent="0.35">
      <c r="D45" s="44"/>
      <c r="F45" s="44"/>
      <c r="H45" s="44"/>
      <c r="J45" s="44"/>
    </row>
    <row r="46" spans="1:10" x14ac:dyDescent="0.35">
      <c r="A46" s="31" t="s">
        <v>90</v>
      </c>
      <c r="D46" s="34">
        <f>(D20-D44)</f>
        <v>891.22999999999593</v>
      </c>
      <c r="F46" s="34">
        <f>(F20-F44)</f>
        <v>1307.9499999999989</v>
      </c>
      <c r="H46" s="27">
        <f>(H20-H44)</f>
        <v>694.69999999999891</v>
      </c>
      <c r="J46" s="27">
        <f>(J20-J44)</f>
        <v>-16723.5</v>
      </c>
    </row>
    <row r="47" spans="1:10" x14ac:dyDescent="0.35">
      <c r="A47" s="31" t="s">
        <v>89</v>
      </c>
      <c r="D47" s="43"/>
      <c r="F47" s="43"/>
      <c r="H47" s="25"/>
      <c r="J47" s="25"/>
    </row>
    <row r="48" spans="1:10" x14ac:dyDescent="0.35">
      <c r="B48" s="15" t="s">
        <v>82</v>
      </c>
      <c r="D48" s="34">
        <v>11817.9</v>
      </c>
      <c r="F48" s="34">
        <v>8878.2199999999993</v>
      </c>
      <c r="H48" s="42">
        <v>4717.16</v>
      </c>
      <c r="J48" s="41">
        <v>24240.41</v>
      </c>
    </row>
    <row r="49" spans="1:10" x14ac:dyDescent="0.35">
      <c r="B49" s="15" t="s">
        <v>81</v>
      </c>
      <c r="D49" s="40"/>
      <c r="F49" s="40"/>
      <c r="H49" s="27">
        <f>L51</f>
        <v>0</v>
      </c>
      <c r="J49" s="27">
        <f>N51</f>
        <v>0</v>
      </c>
    </row>
    <row r="50" spans="1:10" x14ac:dyDescent="0.35">
      <c r="D50" s="39">
        <v>11817.9</v>
      </c>
      <c r="F50" s="39">
        <v>8878.2199999999993</v>
      </c>
      <c r="H50" s="38">
        <f>H48</f>
        <v>4717.16</v>
      </c>
      <c r="J50" s="37">
        <f>J48</f>
        <v>24240.41</v>
      </c>
    </row>
    <row r="51" spans="1:10" x14ac:dyDescent="0.35">
      <c r="B51" s="112" t="s">
        <v>88</v>
      </c>
      <c r="C51" s="113"/>
      <c r="D51" s="34"/>
      <c r="E51" s="33"/>
      <c r="F51" s="34"/>
      <c r="G51" s="33"/>
      <c r="H51" s="25"/>
      <c r="I51" s="33"/>
      <c r="J51" s="25">
        <v>1425.85</v>
      </c>
    </row>
    <row r="52" spans="1:10" x14ac:dyDescent="0.35">
      <c r="B52" s="15" t="s">
        <v>87</v>
      </c>
      <c r="D52" s="34"/>
      <c r="F52" s="34">
        <v>1757.6</v>
      </c>
      <c r="H52" s="36">
        <v>3688.61</v>
      </c>
      <c r="J52" s="36">
        <v>1966.11</v>
      </c>
    </row>
    <row r="53" spans="1:10" x14ac:dyDescent="0.35">
      <c r="B53" s="15" t="s">
        <v>86</v>
      </c>
      <c r="D53" s="35">
        <v>-2263.9299999999998</v>
      </c>
      <c r="F53" s="35">
        <v>-125.87</v>
      </c>
      <c r="H53" s="35">
        <v>1757.6</v>
      </c>
      <c r="J53" s="35">
        <v>3230.61</v>
      </c>
    </row>
    <row r="54" spans="1:10" x14ac:dyDescent="0.35">
      <c r="B54" s="112" t="s">
        <v>85</v>
      </c>
      <c r="C54" s="113"/>
      <c r="D54" s="34"/>
      <c r="E54" s="33"/>
      <c r="F54" s="34"/>
      <c r="G54" s="33"/>
      <c r="H54" s="32">
        <v>1425.85</v>
      </c>
      <c r="I54" s="33"/>
      <c r="J54" s="32">
        <v>109.4</v>
      </c>
    </row>
    <row r="55" spans="1:10" x14ac:dyDescent="0.35">
      <c r="A55" s="15" t="s">
        <v>84</v>
      </c>
      <c r="D55" s="30">
        <f>D50+D46+D52+D53</f>
        <v>10445.199999999995</v>
      </c>
      <c r="F55" s="30">
        <f>F50+F46+F52+F53</f>
        <v>11817.899999999998</v>
      </c>
      <c r="H55" s="27" t="e">
        <f>H50+H46+H51-H53+H52+H54+#REF!</f>
        <v>#REF!</v>
      </c>
      <c r="J55" s="27">
        <f>J50+J46+J49+J52-J53-J51-J54</f>
        <v>4717.16</v>
      </c>
    </row>
    <row r="56" spans="1:10" x14ac:dyDescent="0.35">
      <c r="A56" s="31" t="s">
        <v>83</v>
      </c>
      <c r="D56" s="30"/>
      <c r="F56" s="30"/>
      <c r="H56" s="25"/>
      <c r="J56" s="25"/>
    </row>
    <row r="57" spans="1:10" x14ac:dyDescent="0.35">
      <c r="B57" s="15" t="s">
        <v>82</v>
      </c>
      <c r="D57" s="29">
        <v>10445.200000000001</v>
      </c>
      <c r="F57" s="29">
        <v>11817.9</v>
      </c>
      <c r="H57" s="28">
        <v>8878.2199999999993</v>
      </c>
      <c r="J57" s="27">
        <v>4717.16</v>
      </c>
    </row>
    <row r="58" spans="1:10" ht="16" thickBot="1" x14ac:dyDescent="0.4">
      <c r="B58" s="15" t="s">
        <v>81</v>
      </c>
      <c r="D58" s="26" t="s">
        <v>80</v>
      </c>
      <c r="F58" s="26" t="s">
        <v>80</v>
      </c>
      <c r="H58" s="25"/>
      <c r="J58" s="25"/>
    </row>
    <row r="59" spans="1:10" ht="16.5" thickTop="1" thickBot="1" x14ac:dyDescent="0.4">
      <c r="D59" s="24">
        <f>D55-D57</f>
        <v>0</v>
      </c>
      <c r="H59" s="23" t="s">
        <v>80</v>
      </c>
      <c r="J59" s="23" t="s">
        <v>80</v>
      </c>
    </row>
    <row r="60" spans="1:10" ht="16" thickTop="1" x14ac:dyDescent="0.35">
      <c r="H60" s="22" t="e">
        <f>H55-H57</f>
        <v>#REF!</v>
      </c>
      <c r="J60" s="22">
        <f>J55-J57</f>
        <v>0</v>
      </c>
    </row>
    <row r="61" spans="1:10" x14ac:dyDescent="0.35">
      <c r="A61" s="21" t="s">
        <v>79</v>
      </c>
      <c r="H61" s="20"/>
      <c r="J61" s="20"/>
    </row>
    <row r="62" spans="1:10" x14ac:dyDescent="0.35">
      <c r="A62" s="16" t="s">
        <v>78</v>
      </c>
    </row>
    <row r="63" spans="1:10" x14ac:dyDescent="0.35">
      <c r="D63" s="19"/>
      <c r="F63" s="19"/>
    </row>
    <row r="64" spans="1:10" x14ac:dyDescent="0.35">
      <c r="A64" s="16" t="s">
        <v>77</v>
      </c>
      <c r="B64" s="19"/>
      <c r="C64" s="19"/>
      <c r="D64" s="17"/>
      <c r="E64" s="19"/>
      <c r="F64" s="17"/>
      <c r="G64" s="19"/>
      <c r="I64" s="19"/>
    </row>
    <row r="65" spans="1:9" ht="16" thickBot="1" x14ac:dyDescent="0.4">
      <c r="A65" s="18"/>
      <c r="B65" s="18"/>
      <c r="C65" s="17"/>
      <c r="E65" s="17"/>
      <c r="G65" s="17"/>
      <c r="I65" s="17"/>
    </row>
    <row r="68" spans="1:9" x14ac:dyDescent="0.35">
      <c r="A68" s="16" t="s">
        <v>76</v>
      </c>
    </row>
  </sheetData>
  <mergeCells count="6">
    <mergeCell ref="B54:C54"/>
    <mergeCell ref="A17:B17"/>
    <mergeCell ref="A18:B18"/>
    <mergeCell ref="A19:C19"/>
    <mergeCell ref="A43:B43"/>
    <mergeCell ref="B51:C51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Bank Account</vt:lpstr>
      <vt:lpstr>Workings</vt:lpstr>
      <vt:lpstr>PC Accounts</vt:lpstr>
      <vt:lpstr>Accounts</vt:lpstr>
      <vt:lpstr>VAT Reclaim</vt:lpstr>
      <vt:lpstr>ARC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Brown</dc:creator>
  <cp:keywords/>
  <dc:description/>
  <cp:lastModifiedBy>Charlotte Ray</cp:lastModifiedBy>
  <cp:revision/>
  <cp:lastPrinted>2026-04-21T13:30:49Z</cp:lastPrinted>
  <dcterms:created xsi:type="dcterms:W3CDTF">2023-05-05T19:58:53Z</dcterms:created>
  <dcterms:modified xsi:type="dcterms:W3CDTF">2026-05-13T09:44:35Z</dcterms:modified>
  <cp:category/>
  <cp:contentStatus/>
</cp:coreProperties>
</file>