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92662e2a5767aed/Documents/Joanna/ARC/"/>
    </mc:Choice>
  </mc:AlternateContent>
  <xr:revisionPtr revIDLastSave="382" documentId="8_{820DC0B4-D582-4197-87C8-6C9BE021BF1C}" xr6:coauthVersionLast="47" xr6:coauthVersionMax="47" xr10:uidLastSave="{FB56A895-F80F-44A3-9375-62F916D1CDCE}"/>
  <bookViews>
    <workbookView xWindow="-108" yWindow="-108" windowWidth="23256" windowHeight="12456" activeTab="1" xr2:uid="{9E9914E8-B7A4-EB42-BD69-375CFB9E76AA}"/>
  </bookViews>
  <sheets>
    <sheet name="ARC bank 2025-6 (reordered)" sheetId="4" r:id="rId1"/>
    <sheet name="ARC annual accounts summary" sheetId="1" r:id="rId2"/>
    <sheet name="ARC bank 2025-6" sheetId="2" r:id="rId3"/>
    <sheet name="ARC workings 2025-26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1" l="1"/>
  <c r="D54" i="1"/>
  <c r="D55" i="1"/>
  <c r="D52" i="1"/>
  <c r="D47" i="1"/>
  <c r="D28" i="1"/>
  <c r="D9" i="1"/>
  <c r="G9" i="1" s="1"/>
  <c r="F44" i="1"/>
  <c r="E45" i="1"/>
  <c r="E44" i="1"/>
  <c r="D44" i="1"/>
  <c r="F26" i="1"/>
  <c r="E26" i="1"/>
  <c r="F33" i="1"/>
  <c r="E33" i="1"/>
  <c r="F37" i="1"/>
  <c r="F41" i="1"/>
  <c r="E41" i="1"/>
  <c r="E37" i="1"/>
  <c r="E34" i="1"/>
  <c r="G34" i="1" s="1"/>
  <c r="E32" i="1"/>
  <c r="G32" i="1" s="1"/>
  <c r="F31" i="1"/>
  <c r="E31" i="1"/>
  <c r="F30" i="1"/>
  <c r="E30" i="1"/>
  <c r="F29" i="1"/>
  <c r="E29" i="1"/>
  <c r="E25" i="1"/>
  <c r="E24" i="1"/>
  <c r="G24" i="1" s="1"/>
  <c r="G18" i="1"/>
  <c r="D16" i="1"/>
  <c r="G16" i="1" s="1"/>
  <c r="D15" i="1"/>
  <c r="G15" i="1" s="1"/>
  <c r="D14" i="1"/>
  <c r="G14" i="1" s="1"/>
  <c r="F13" i="1"/>
  <c r="E13" i="1"/>
  <c r="D13" i="1"/>
  <c r="D7" i="1"/>
  <c r="E7" i="1"/>
  <c r="D19" i="1"/>
  <c r="G19" i="1" s="1"/>
  <c r="E28" i="1"/>
  <c r="F25" i="1"/>
  <c r="G8" i="1"/>
  <c r="J164" i="4" a="1"/>
  <c r="J164" i="4" s="1"/>
  <c r="F164" i="4" a="1"/>
  <c r="F164" i="4" s="1"/>
  <c r="E164" i="4" a="1"/>
  <c r="E164" i="4" s="1"/>
  <c r="K117" i="4"/>
  <c r="K60" i="4"/>
  <c r="K105" i="4"/>
  <c r="K91" i="4"/>
  <c r="K131" i="4"/>
  <c r="K143" i="4"/>
  <c r="K77" i="4"/>
  <c r="K22" i="4"/>
  <c r="K21" i="4"/>
  <c r="K20" i="4"/>
  <c r="K142" i="4"/>
  <c r="K104" i="4"/>
  <c r="K90" i="4"/>
  <c r="K130" i="4"/>
  <c r="K76" i="4"/>
  <c r="K116" i="4"/>
  <c r="K103" i="4"/>
  <c r="K89" i="4"/>
  <c r="K129" i="4"/>
  <c r="K75" i="4"/>
  <c r="K19" i="4"/>
  <c r="K155" i="4"/>
  <c r="K18" i="4"/>
  <c r="K115" i="4"/>
  <c r="K102" i="4"/>
  <c r="K88" i="4"/>
  <c r="K128" i="4"/>
  <c r="K137" i="4"/>
  <c r="K74" i="4"/>
  <c r="K17" i="4"/>
  <c r="K152" i="4"/>
  <c r="K44" i="4"/>
  <c r="K114" i="4"/>
  <c r="K16" i="4"/>
  <c r="K43" i="4"/>
  <c r="K42" i="4"/>
  <c r="K87" i="4"/>
  <c r="K101" i="4"/>
  <c r="K127" i="4"/>
  <c r="K15" i="4"/>
  <c r="K41" i="4"/>
  <c r="K73" i="4"/>
  <c r="K59" i="4"/>
  <c r="K40" i="4"/>
  <c r="K39" i="4"/>
  <c r="K14" i="4"/>
  <c r="K38" i="4"/>
  <c r="K37" i="4"/>
  <c r="K36" i="4"/>
  <c r="K35" i="4"/>
  <c r="K34" i="4"/>
  <c r="K33" i="4"/>
  <c r="K32" i="4"/>
  <c r="K148" i="4"/>
  <c r="K158" i="4"/>
  <c r="K113" i="4"/>
  <c r="K13" i="4"/>
  <c r="K86" i="4"/>
  <c r="K100" i="4"/>
  <c r="K72" i="4"/>
  <c r="K126" i="4"/>
  <c r="K52" i="4"/>
  <c r="K141" i="4"/>
  <c r="K27" i="4"/>
  <c r="K31" i="4"/>
  <c r="K147" i="4"/>
  <c r="K112" i="4"/>
  <c r="K12" i="4"/>
  <c r="K85" i="4"/>
  <c r="K99" i="4"/>
  <c r="K140" i="4"/>
  <c r="K125" i="4"/>
  <c r="K47" i="4"/>
  <c r="K71" i="4"/>
  <c r="K30" i="4"/>
  <c r="K58" i="4"/>
  <c r="K146" i="4"/>
  <c r="K134" i="4"/>
  <c r="K111" i="4"/>
  <c r="K135" i="4"/>
  <c r="K84" i="4"/>
  <c r="K98" i="4"/>
  <c r="K124" i="4"/>
  <c r="K70" i="4"/>
  <c r="K136" i="4"/>
  <c r="K57" i="4"/>
  <c r="K110" i="4"/>
  <c r="K83" i="4"/>
  <c r="K97" i="4"/>
  <c r="K123" i="4"/>
  <c r="K69" i="4"/>
  <c r="K11" i="4"/>
  <c r="K56" i="4"/>
  <c r="K109" i="4"/>
  <c r="K26" i="4"/>
  <c r="K25" i="4"/>
  <c r="K10" i="4"/>
  <c r="K82" i="4"/>
  <c r="K96" i="4"/>
  <c r="K122" i="4"/>
  <c r="K145" i="4"/>
  <c r="K68" i="4"/>
  <c r="K108" i="4"/>
  <c r="K9" i="4"/>
  <c r="K8" i="4"/>
  <c r="K51" i="4"/>
  <c r="K81" i="4"/>
  <c r="K95" i="4"/>
  <c r="K151" i="4"/>
  <c r="K7" i="4"/>
  <c r="K121" i="4"/>
  <c r="K67" i="4"/>
  <c r="K55" i="4"/>
  <c r="K63" i="4"/>
  <c r="K66" i="4"/>
  <c r="K94" i="4"/>
  <c r="K80" i="4"/>
  <c r="K120" i="4"/>
  <c r="K144" i="4"/>
  <c r="G193" i="2"/>
  <c r="F193" i="2" a="1"/>
  <c r="F193" i="2" s="1"/>
  <c r="K193" i="2" s="1"/>
  <c r="E193" i="2" a="1"/>
  <c r="E193" i="2" s="1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68" i="2"/>
  <c r="D43" i="1" l="1"/>
  <c r="G25" i="1"/>
  <c r="G37" i="1"/>
  <c r="G41" i="1"/>
  <c r="E43" i="1"/>
  <c r="D49" i="1" s="1"/>
  <c r="F43" i="1"/>
  <c r="F45" i="1" s="1"/>
  <c r="G26" i="1"/>
  <c r="G29" i="1"/>
  <c r="G33" i="1"/>
  <c r="G31" i="1"/>
  <c r="G13" i="1"/>
  <c r="G28" i="1"/>
  <c r="G30" i="1"/>
  <c r="G7" i="1"/>
  <c r="K164" i="4"/>
  <c r="G164" i="4"/>
  <c r="D45" i="1" l="1"/>
  <c r="D48" i="1"/>
  <c r="H42" i="1"/>
  <c r="H20" i="1"/>
  <c r="D51" i="1" l="1"/>
  <c r="D50" i="1"/>
  <c r="H43" i="1"/>
  <c r="G228" i="3" l="1" a="1"/>
  <c r="G228" i="3" s="1"/>
  <c r="B148" i="3" a="1"/>
  <c r="B148" i="3" s="1"/>
  <c r="D132" i="3"/>
  <c r="C132" i="3"/>
  <c r="B132" i="3"/>
  <c r="E132" i="3" s="1"/>
  <c r="B116" i="3" a="1"/>
  <c r="B116" i="3" s="1"/>
  <c r="B111" i="3" a="1"/>
  <c r="B111" i="3" s="1"/>
  <c r="B103" i="3" a="1"/>
  <c r="B103" i="3" s="1"/>
  <c r="B99" i="3"/>
  <c r="B99" i="3" a="1"/>
  <c r="B90" i="3" a="1"/>
  <c r="B90" i="3" s="1"/>
  <c r="C88" i="3" a="1"/>
  <c r="C88" i="3" s="1"/>
  <c r="B88" i="3" a="1"/>
  <c r="B88" i="3" s="1"/>
  <c r="D88" i="3" s="1" a="1"/>
  <c r="D88" i="3" s="1"/>
  <c r="B55" i="3" s="1" a="1"/>
  <c r="B55" i="3" s="1"/>
  <c r="D55" i="3" a="1"/>
  <c r="D55" i="3" s="1"/>
  <c r="C55" i="3" a="1"/>
  <c r="C55" i="3" s="1"/>
  <c r="E48" i="3" a="1"/>
  <c r="E48" i="3" s="1"/>
  <c r="B41" i="3" a="1"/>
  <c r="B41" i="3" s="1"/>
  <c r="B31" i="3"/>
  <c r="C26" i="3" a="1"/>
  <c r="C26" i="3" s="1"/>
  <c r="C4" i="3" a="1"/>
  <c r="C4" i="3" s="1"/>
  <c r="C2" i="3" s="1" a="1"/>
  <c r="C2" i="3" s="1"/>
  <c r="J193" i="2" a="1"/>
  <c r="J193" i="2"/>
  <c r="G101" i="2" a="1"/>
  <c r="G101" i="2"/>
  <c r="G102" i="2" a="1"/>
  <c r="G102" i="2"/>
  <c r="G103" i="2" a="1"/>
  <c r="G103" i="2"/>
  <c r="G104" i="2" a="1"/>
  <c r="G104" i="2"/>
  <c r="G105" i="2" a="1"/>
  <c r="G105" i="2"/>
  <c r="G106" i="2" a="1"/>
  <c r="G106" i="2"/>
  <c r="G107" i="2" a="1"/>
  <c r="G107" i="2"/>
  <c r="G108" i="2" a="1"/>
  <c r="G108" i="2"/>
  <c r="G109" i="2" a="1"/>
  <c r="G109" i="2"/>
  <c r="G110" i="2" a="1"/>
  <c r="G110" i="2"/>
  <c r="G111" i="2" a="1"/>
  <c r="G111" i="2"/>
  <c r="G112" i="2" a="1"/>
  <c r="G112" i="2"/>
  <c r="G113" i="2" a="1"/>
  <c r="G113" i="2"/>
  <c r="G114" i="2" a="1"/>
  <c r="G114" i="2"/>
  <c r="G115" i="2" a="1"/>
  <c r="G115" i="2"/>
  <c r="G116" i="2" a="1"/>
  <c r="G116" i="2"/>
  <c r="G117" i="2" a="1"/>
  <c r="G117" i="2"/>
  <c r="G118" i="2" a="1"/>
  <c r="G118" i="2"/>
  <c r="G119" i="2" a="1"/>
  <c r="G119" i="2"/>
  <c r="G120" i="2" a="1"/>
  <c r="G120" i="2"/>
  <c r="G121" i="2" a="1"/>
  <c r="G121" i="2"/>
  <c r="G122" i="2" a="1"/>
  <c r="G122" i="2"/>
  <c r="G123" i="2" a="1"/>
  <c r="G123" i="2"/>
  <c r="G124" i="2" a="1"/>
  <c r="G124" i="2"/>
  <c r="G125" i="2" a="1"/>
  <c r="G125" i="2"/>
  <c r="G126" i="2" a="1"/>
  <c r="G126" i="2"/>
  <c r="G127" i="2" a="1"/>
  <c r="G127" i="2"/>
  <c r="G128" i="2" a="1"/>
  <c r="G128" i="2"/>
  <c r="G129" i="2" a="1"/>
  <c r="G129" i="2"/>
  <c r="G130" i="2" a="1"/>
  <c r="G130" i="2"/>
  <c r="G131" i="2" a="1"/>
  <c r="G131" i="2"/>
  <c r="G132" i="2" a="1"/>
  <c r="G132" i="2"/>
  <c r="G133" i="2" a="1"/>
  <c r="G133" i="2"/>
  <c r="G134" i="2" a="1"/>
  <c r="G134" i="2"/>
  <c r="G135" i="2" a="1"/>
  <c r="G135" i="2"/>
  <c r="G136" i="2" a="1"/>
  <c r="G136" i="2"/>
  <c r="G137" i="2" a="1"/>
  <c r="G137" i="2"/>
  <c r="G138" i="2" a="1"/>
  <c r="G138" i="2"/>
  <c r="G139" i="2" a="1"/>
  <c r="G139" i="2"/>
  <c r="G140" i="2" a="1"/>
  <c r="G140" i="2"/>
  <c r="G141" i="2" a="1"/>
  <c r="G141" i="2"/>
  <c r="G142" i="2" a="1"/>
  <c r="G142" i="2"/>
  <c r="G143" i="2" a="1"/>
  <c r="G143" i="2"/>
  <c r="G144" i="2" a="1"/>
  <c r="G144" i="2"/>
  <c r="G145" i="2" a="1"/>
  <c r="G145" i="2"/>
  <c r="G146" i="2" a="1"/>
  <c r="G146" i="2"/>
  <c r="G147" i="2" a="1"/>
  <c r="G147" i="2"/>
  <c r="G148" i="2" a="1"/>
  <c r="G148" i="2"/>
  <c r="G149" i="2" a="1"/>
  <c r="G149" i="2"/>
  <c r="G150" i="2" a="1"/>
  <c r="G150" i="2"/>
  <c r="G151" i="2" a="1"/>
  <c r="G151" i="2"/>
  <c r="G152" i="2" a="1"/>
  <c r="G152" i="2"/>
  <c r="G153" i="2" a="1"/>
  <c r="G153" i="2"/>
  <c r="G154" i="2" a="1"/>
  <c r="G154" i="2"/>
  <c r="G155" i="2" a="1"/>
  <c r="G155" i="2"/>
  <c r="G156" i="2" a="1"/>
  <c r="G156" i="2"/>
  <c r="G157" i="2" a="1"/>
  <c r="G157" i="2"/>
  <c r="G158" i="2" a="1"/>
  <c r="G158" i="2"/>
  <c r="G159" i="2" a="1"/>
  <c r="G159" i="2"/>
  <c r="G160" i="2" a="1"/>
  <c r="G160" i="2"/>
  <c r="G161" i="2" a="1"/>
  <c r="G161" i="2"/>
  <c r="G162" i="2" a="1"/>
  <c r="G162" i="2"/>
  <c r="G163" i="2" a="1"/>
  <c r="G163" i="2"/>
  <c r="G164" i="2" a="1"/>
  <c r="G164" i="2"/>
  <c r="G165" i="2" a="1"/>
  <c r="G165" i="2"/>
  <c r="G166" i="2" a="1"/>
  <c r="G166" i="2"/>
  <c r="G167" i="2" a="1"/>
  <c r="G167" i="2"/>
  <c r="G168" i="2" a="1"/>
  <c r="G168" i="2"/>
  <c r="G169" i="2" a="1"/>
  <c r="G169" i="2"/>
  <c r="G170" i="2" a="1"/>
  <c r="G170" i="2"/>
  <c r="G171" i="2" a="1"/>
  <c r="G171" i="2"/>
  <c r="G172" i="2" a="1"/>
  <c r="G172" i="2"/>
  <c r="G173" i="2" a="1"/>
  <c r="G173" i="2"/>
  <c r="G174" i="2" a="1"/>
  <c r="G174" i="2"/>
  <c r="G175" i="2" a="1"/>
  <c r="G175" i="2"/>
  <c r="G176" i="2" a="1"/>
  <c r="G176" i="2"/>
  <c r="G177" i="2" a="1"/>
  <c r="G177" i="2"/>
  <c r="G178" i="2" a="1"/>
  <c r="G178" i="2"/>
  <c r="G179" i="2" a="1"/>
  <c r="G179" i="2"/>
  <c r="G180" i="2" a="1"/>
  <c r="G180" i="2"/>
  <c r="G181" i="2" a="1"/>
  <c r="G181" i="2"/>
  <c r="G182" i="2" a="1"/>
  <c r="G182" i="2"/>
  <c r="G183" i="2" a="1"/>
  <c r="G183" i="2"/>
  <c r="G184" i="2" a="1"/>
  <c r="G184" i="2"/>
  <c r="G185" i="2" a="1"/>
  <c r="G185" i="2"/>
  <c r="G186" i="2" a="1"/>
  <c r="G186" i="2"/>
  <c r="G67" i="2" a="1"/>
  <c r="G67" i="2"/>
  <c r="G68" i="2" a="1"/>
  <c r="G68" i="2"/>
  <c r="G69" i="2" a="1"/>
  <c r="G69" i="2"/>
  <c r="G70" i="2" a="1"/>
  <c r="G70" i="2"/>
  <c r="G71" i="2" a="1"/>
  <c r="G71" i="2"/>
  <c r="G72" i="2" a="1"/>
  <c r="G72" i="2"/>
  <c r="G73" i="2" a="1"/>
  <c r="G73" i="2"/>
  <c r="G74" i="2" a="1"/>
  <c r="G74" i="2"/>
  <c r="G75" i="2" a="1"/>
  <c r="G75" i="2"/>
  <c r="G76" i="2" a="1"/>
  <c r="G76" i="2"/>
  <c r="G77" i="2" a="1"/>
  <c r="G77" i="2"/>
  <c r="G78" i="2" a="1"/>
  <c r="G78" i="2"/>
  <c r="G79" i="2" a="1"/>
  <c r="G79" i="2"/>
  <c r="G80" i="2" a="1"/>
  <c r="G80" i="2"/>
  <c r="G81" i="2" a="1"/>
  <c r="G81" i="2"/>
  <c r="G82" i="2" a="1"/>
  <c r="G82" i="2"/>
  <c r="G83" i="2" a="1"/>
  <c r="G83" i="2"/>
  <c r="G84" i="2" a="1"/>
  <c r="G84" i="2"/>
  <c r="G85" i="2" a="1"/>
  <c r="G85" i="2"/>
  <c r="G86" i="2" a="1"/>
  <c r="G86" i="2"/>
  <c r="G87" i="2" a="1"/>
  <c r="G87" i="2"/>
  <c r="G88" i="2" a="1"/>
  <c r="G88" i="2"/>
  <c r="G89" i="2" a="1"/>
  <c r="G89" i="2"/>
  <c r="G90" i="2" a="1"/>
  <c r="G90" i="2"/>
  <c r="G91" i="2" a="1"/>
  <c r="G91" i="2"/>
  <c r="G92" i="2" a="1"/>
  <c r="G92" i="2"/>
  <c r="G93" i="2" a="1"/>
  <c r="G93" i="2"/>
  <c r="G94" i="2" a="1"/>
  <c r="G94" i="2"/>
  <c r="G95" i="2" a="1"/>
  <c r="G95" i="2"/>
  <c r="G96" i="2" a="1"/>
  <c r="G96" i="2"/>
  <c r="G97" i="2" a="1"/>
  <c r="G97" i="2"/>
  <c r="G98" i="2" a="1"/>
  <c r="G98" i="2"/>
  <c r="G99" i="2" a="1"/>
  <c r="G99" i="2"/>
  <c r="H62" i="2" a="1"/>
  <c r="H62" i="2"/>
  <c r="H61" i="2" a="1"/>
  <c r="H61" i="2"/>
  <c r="H60" i="2" a="1"/>
  <c r="H60" i="2"/>
  <c r="H59" i="2" a="1"/>
  <c r="H59" i="2"/>
  <c r="H58" i="2" a="1"/>
  <c r="H58" i="2"/>
  <c r="H57" i="2" a="1"/>
  <c r="H57" i="2"/>
  <c r="H56" i="2" a="1"/>
  <c r="H56" i="2"/>
  <c r="H55" i="2" a="1"/>
  <c r="H55" i="2"/>
  <c r="H53" i="2" a="1"/>
  <c r="H53" i="2"/>
  <c r="H51" i="2" a="1"/>
  <c r="H51" i="2"/>
  <c r="H50" i="2" a="1"/>
  <c r="H50" i="2"/>
  <c r="G50" i="2" a="1"/>
  <c r="G50" i="2"/>
  <c r="F50" i="2" a="1"/>
  <c r="F50" i="2"/>
  <c r="F36" i="2" a="1"/>
  <c r="F36" i="2"/>
  <c r="H28" i="2" a="1"/>
  <c r="H28" i="2"/>
  <c r="H26" i="2" a="1"/>
  <c r="H26" i="2"/>
  <c r="H25" i="2" a="1"/>
  <c r="H25" i="2"/>
  <c r="H24" i="2" a="1"/>
  <c r="H24" i="2"/>
  <c r="H23" i="2" a="1"/>
  <c r="H23" i="2"/>
  <c r="F22" i="2" a="1"/>
  <c r="F22" i="2"/>
  <c r="H22" i="2" a="1"/>
  <c r="H22" i="2"/>
  <c r="G22" i="2" a="1"/>
  <c r="G22" i="2"/>
  <c r="H12" i="2" a="1"/>
  <c r="H12" i="2"/>
  <c r="H11" i="2" a="1"/>
  <c r="H11" i="2"/>
  <c r="H10" i="2" a="1"/>
  <c r="H10" i="2"/>
  <c r="H9" i="2" a="1"/>
  <c r="H9" i="2"/>
  <c r="H8" i="2" a="1"/>
  <c r="H8" i="2"/>
  <c r="H7" i="2" a="1"/>
  <c r="H7" i="2"/>
  <c r="F6" i="2" a="1"/>
  <c r="F6" i="2"/>
  <c r="H6" i="2" a="1"/>
  <c r="H6" i="2"/>
  <c r="G6" i="2" a="1"/>
  <c r="G6" i="2"/>
  <c r="G111" i="4" l="1" a="1"/>
  <c r="G111" i="4" s="1"/>
  <c r="G25" i="4" a="1"/>
  <c r="G25" i="4" s="1"/>
  <c r="G15" i="4" s="1" a="1"/>
  <c r="G15" i="4" s="1"/>
  <c r="G42" i="4" a="1"/>
  <c r="G39" i="4" a="1"/>
  <c r="G17" i="4" a="1"/>
  <c r="G17" i="4" s="1"/>
  <c r="G18" i="4" s="1" a="1"/>
  <c r="G18" i="4" s="1"/>
  <c r="G19" i="4" s="1" a="1"/>
  <c r="G19" i="4" s="1"/>
  <c r="G34" i="4" s="1" a="1"/>
  <c r="G67" i="4" a="1"/>
  <c r="G38" i="4" a="1"/>
  <c r="G32" i="4" a="1"/>
  <c r="G41" i="4" a="1"/>
  <c r="G55" i="4" l="1" a="1"/>
  <c r="G55" i="4" s="1"/>
  <c r="G32" i="4"/>
  <c r="G41" i="4"/>
  <c r="G27" i="4" s="1" a="1"/>
  <c r="G27" i="4" s="1"/>
  <c r="G39" i="4"/>
  <c r="G38" i="4"/>
  <c r="G13" i="4" s="1" a="1"/>
  <c r="G13" i="4" s="1"/>
  <c r="G14" i="4" s="1" a="1"/>
  <c r="G14" i="4" s="1"/>
  <c r="G42" i="4"/>
  <c r="G34" i="4"/>
  <c r="G9" i="4" a="1"/>
  <c r="G9" i="4" s="1"/>
  <c r="G136" i="4" l="1" a="1"/>
  <c r="G136" i="4" s="1"/>
  <c r="G8" i="4" s="1" a="1"/>
  <c r="G8" i="4" s="1"/>
  <c r="G43" i="4" a="1"/>
  <c r="G43" i="4" s="1"/>
  <c r="G40" i="4" a="1"/>
  <c r="G40" i="4" s="1"/>
  <c r="G137" i="4" a="1"/>
  <c r="G137" i="4" s="1"/>
  <c r="G56" i="4" a="1"/>
  <c r="G56" i="4" s="1"/>
  <c r="G37" i="4" a="1"/>
  <c r="G10" i="4" a="1"/>
  <c r="G10" i="4" s="1"/>
  <c r="G33" i="4" a="1"/>
  <c r="G57" i="4" l="1" a="1"/>
  <c r="G57" i="4" s="1"/>
  <c r="G80" i="4" a="1"/>
  <c r="G80" i="4" s="1"/>
  <c r="G155" i="4" a="1"/>
  <c r="G155" i="4" s="1"/>
  <c r="G67" i="4" s="1"/>
  <c r="G68" i="4" s="1" a="1"/>
  <c r="G68" i="4" s="1"/>
  <c r="G69" i="4" s="1" a="1"/>
  <c r="G142" i="4" a="1"/>
  <c r="G142" i="4" s="1"/>
  <c r="G81" i="4" l="1" a="1"/>
  <c r="G81" i="4" s="1"/>
  <c r="G143" i="4" a="1"/>
  <c r="G143" i="4" s="1"/>
  <c r="G58" i="4" a="1"/>
  <c r="G58" i="4" s="1"/>
  <c r="G37" i="4"/>
  <c r="G59" i="4" l="1" a="1"/>
  <c r="G59" i="4" s="1"/>
  <c r="G108" i="4" a="1"/>
  <c r="G108" i="4" s="1"/>
  <c r="G82" i="4" a="1"/>
  <c r="G82" i="4" s="1"/>
  <c r="G135" i="4" a="1"/>
  <c r="G135" i="4" s="1"/>
  <c r="G36" i="4" s="1" a="1"/>
  <c r="G36" i="4" s="1"/>
  <c r="G83" i="4" l="1" a="1"/>
  <c r="G83" i="4" s="1"/>
  <c r="G109" i="4" a="1"/>
  <c r="G109" i="4" s="1"/>
  <c r="G60" i="4" a="1"/>
  <c r="G60" i="4" s="1"/>
  <c r="G33" i="4"/>
  <c r="G16" i="4" a="1"/>
  <c r="G16" i="4" s="1"/>
  <c r="G44" i="4" s="1" a="1"/>
  <c r="G44" i="4" s="1"/>
  <c r="G69" i="4"/>
  <c r="G70" i="4" s="1" a="1"/>
  <c r="G70" i="4" s="1"/>
  <c r="G71" i="4" s="1" a="1"/>
  <c r="G71" i="4" s="1"/>
  <c r="G84" i="4" l="1" a="1"/>
  <c r="G84" i="4" s="1"/>
  <c r="G85" i="4" s="1" a="1"/>
  <c r="G85" i="4" s="1"/>
  <c r="G86" i="4" s="1" a="1"/>
  <c r="G86" i="4" s="1"/>
  <c r="G87" i="4" s="1" a="1"/>
  <c r="G87" i="4" s="1"/>
  <c r="G88" i="4" s="1" a="1"/>
  <c r="G88" i="4" s="1"/>
  <c r="G89" i="4" s="1" a="1"/>
  <c r="G89" i="4" s="1"/>
  <c r="G90" i="4" s="1" a="1"/>
  <c r="G90" i="4" s="1"/>
  <c r="G91" i="4" s="1" a="1"/>
  <c r="G91" i="4" s="1"/>
  <c r="G94" i="4" s="1" a="1"/>
  <c r="G94" i="4" s="1"/>
  <c r="G72" i="4" a="1"/>
  <c r="G72" i="4" s="1"/>
  <c r="G73" i="4" s="1" a="1"/>
  <c r="G73" i="4" s="1"/>
  <c r="G74" i="4" s="1" a="1"/>
  <c r="G74" i="4" s="1"/>
  <c r="G75" i="4" s="1" a="1"/>
  <c r="G75" i="4" s="1"/>
  <c r="G76" i="4" s="1" a="1"/>
  <c r="G76" i="4" s="1"/>
  <c r="G77" i="4" s="1" a="1"/>
  <c r="G77" i="4" s="1"/>
  <c r="G31" i="4" s="1" a="1"/>
  <c r="G31" i="4" s="1"/>
  <c r="G95" i="4" l="1" a="1"/>
  <c r="G95" i="4" s="1"/>
  <c r="G96" i="4" l="1" a="1"/>
  <c r="G96" i="4" s="1"/>
  <c r="G97" i="4" l="1" a="1"/>
  <c r="G97" i="4" s="1"/>
  <c r="G112" i="4" a="1"/>
  <c r="G112" i="4" s="1"/>
  <c r="G113" i="4" s="1" a="1"/>
  <c r="G113" i="4" s="1"/>
  <c r="G114" i="4" s="1" a="1"/>
  <c r="G114" i="4" s="1"/>
  <c r="G115" i="4" s="1" a="1"/>
  <c r="G115" i="4" s="1"/>
  <c r="G116" i="4" s="1" a="1"/>
  <c r="G116" i="4" s="1"/>
  <c r="G117" i="4" s="1" a="1"/>
  <c r="G117" i="4" s="1"/>
  <c r="G140" i="4" s="1" a="1"/>
  <c r="G140" i="4" s="1"/>
  <c r="G98" i="4" l="1" a="1"/>
  <c r="G98" i="4" s="1"/>
  <c r="G99" i="4" l="1" a="1"/>
  <c r="G99" i="4" s="1"/>
  <c r="G100" i="4" l="1" a="1"/>
  <c r="G100" i="4" s="1"/>
  <c r="G101" i="4" l="1" a="1"/>
  <c r="G101" i="4" s="1"/>
  <c r="G102" i="4" l="1" a="1"/>
  <c r="G102" i="4" s="1"/>
  <c r="G103" i="4" l="1" a="1"/>
  <c r="G103" i="4" s="1"/>
  <c r="G104" i="4" l="1" a="1"/>
  <c r="G104" i="4" s="1"/>
  <c r="G105" i="4" l="1" a="1"/>
  <c r="G105" i="4" s="1"/>
  <c r="G134" i="4" l="1" a="1"/>
  <c r="G134" i="4" s="1"/>
  <c r="G35" i="4" l="1" a="1"/>
  <c r="G35" i="4" s="1"/>
  <c r="G151" i="4" l="1" a="1"/>
  <c r="G151" i="4" s="1"/>
  <c r="G11" i="4" a="1"/>
  <c r="G11" i="4" s="1"/>
  <c r="G12" i="4" l="1" a="1"/>
  <c r="G12" i="4" s="1"/>
  <c r="G26" i="4" a="1"/>
  <c r="G26" i="4" s="1"/>
  <c r="G20" i="4" a="1"/>
  <c r="G20" i="4" s="1"/>
  <c r="G120" i="4" l="1" a="1"/>
  <c r="G120" i="4" s="1"/>
  <c r="G21" i="4" a="1"/>
  <c r="G21" i="4" s="1"/>
  <c r="G158" i="4" a="1"/>
  <c r="G158" i="4" s="1"/>
  <c r="G141" i="4" l="1" a="1"/>
  <c r="G141" i="4" s="1"/>
  <c r="G22" i="4" a="1"/>
  <c r="G22" i="4" s="1"/>
  <c r="G121" i="4" a="1"/>
  <c r="G121" i="4" s="1"/>
  <c r="G122" i="4" l="1" a="1"/>
  <c r="G122" i="4" s="1"/>
  <c r="G123" i="4" l="1" a="1"/>
  <c r="G123" i="4" s="1"/>
  <c r="G124" i="4" l="1" a="1"/>
  <c r="G124" i="4" s="1"/>
  <c r="G125" i="4" l="1" a="1"/>
  <c r="G125" i="4" s="1"/>
  <c r="G126" i="4" l="1" a="1"/>
  <c r="G126" i="4" s="1"/>
  <c r="G127" i="4" l="1" a="1"/>
  <c r="G127" i="4" s="1"/>
  <c r="G128" i="4" l="1" a="1"/>
  <c r="G128" i="4" s="1"/>
  <c r="G129" i="4" l="1" a="1"/>
  <c r="G129" i="4" s="1"/>
  <c r="G30" i="4" a="1"/>
  <c r="G30" i="4" s="1"/>
  <c r="G63" i="4" l="1" a="1"/>
  <c r="G63" i="4" s="1"/>
  <c r="G130" i="4" a="1"/>
  <c r="G130" i="4" s="1"/>
  <c r="G131" i="4" l="1" a="1"/>
  <c r="G131" i="4" s="1"/>
  <c r="G7" i="4" a="1"/>
  <c r="G7" i="4" s="1"/>
  <c r="G47" i="4" a="1"/>
  <c r="G47" i="4" s="1"/>
  <c r="G144" i="4" l="1" a="1"/>
  <c r="G144" i="4" s="1"/>
  <c r="G66" i="4" a="1"/>
  <c r="G66" i="4" s="1"/>
  <c r="G50" i="4" a="1"/>
  <c r="G50" i="4" s="1"/>
  <c r="G145" i="4" l="1" a="1"/>
  <c r="G145" i="4" s="1"/>
  <c r="G52" i="4" a="1"/>
  <c r="G52" i="4" s="1"/>
  <c r="G51" i="4" l="1" a="1"/>
  <c r="G51" i="4" s="1"/>
  <c r="G146" i="4" a="1"/>
  <c r="G146" i="4" s="1"/>
  <c r="G147" i="4" l="1" a="1"/>
  <c r="G147" i="4" s="1"/>
  <c r="G148" i="4" l="1" a="1"/>
  <c r="G148" i="4" s="1"/>
  <c r="G152" i="4" l="1" a="1"/>
  <c r="G152" i="4" s="1"/>
</calcChain>
</file>

<file path=xl/sharedStrings.xml><?xml version="1.0" encoding="utf-8"?>
<sst xmlns="http://schemas.openxmlformats.org/spreadsheetml/2006/main" count="1529" uniqueCount="499">
  <si>
    <t>Astons Recreation Committee</t>
  </si>
  <si>
    <t>Aston Tirrold and Aston Upthorpe Parish Councils</t>
  </si>
  <si>
    <t>Income &amp; Expenditure Account 1.4.2025 to 31.3.26</t>
  </si>
  <si>
    <t>Year to 31.3.26</t>
  </si>
  <si>
    <t>INCOME</t>
  </si>
  <si>
    <t>£</t>
  </si>
  <si>
    <t>Refundable deposit  (1)</t>
  </si>
  <si>
    <t>Fund Raising</t>
  </si>
  <si>
    <t>Astonbury</t>
  </si>
  <si>
    <t>Fireworks</t>
  </si>
  <si>
    <t>Safari Supper</t>
  </si>
  <si>
    <t>Ladies SS</t>
  </si>
  <si>
    <t>Astonathlon</t>
  </si>
  <si>
    <t>Grants etc</t>
  </si>
  <si>
    <t>PC support + other</t>
  </si>
  <si>
    <t>EXPENDITURE</t>
  </si>
  <si>
    <t>Ground</t>
  </si>
  <si>
    <t>Mowing &amp; Strimming</t>
  </si>
  <si>
    <t>Other  - Roller hire</t>
  </si>
  <si>
    <t>Maintenance</t>
  </si>
  <si>
    <t>Pavilion</t>
  </si>
  <si>
    <t>Water</t>
  </si>
  <si>
    <t>Gas</t>
  </si>
  <si>
    <t>Electricity</t>
  </si>
  <si>
    <t>Grundon Bins</t>
  </si>
  <si>
    <t>Cleaning costs</t>
  </si>
  <si>
    <t xml:space="preserve">Consumables </t>
  </si>
  <si>
    <t>Bank charges</t>
  </si>
  <si>
    <t>Playground</t>
  </si>
  <si>
    <t>Fixed Assets - Pavillion</t>
  </si>
  <si>
    <t xml:space="preserve"> - New playground</t>
  </si>
  <si>
    <t>- Machinery</t>
  </si>
  <si>
    <t>Bank Account 2025-2026</t>
  </si>
  <si>
    <t>Date</t>
  </si>
  <si>
    <t>Reference</t>
  </si>
  <si>
    <t>Amount</t>
  </si>
  <si>
    <t>Direct Debits</t>
  </si>
  <si>
    <t>Date paid</t>
  </si>
  <si>
    <t>British Gas Lite (Gas)</t>
  </si>
  <si>
    <t>22.04.2025</t>
  </si>
  <si>
    <t>22.05.2025</t>
  </si>
  <si>
    <t>26.06.2025</t>
  </si>
  <si>
    <t>22.07.2025</t>
  </si>
  <si>
    <t>26.08.2025</t>
  </si>
  <si>
    <t>22.09.2025</t>
  </si>
  <si>
    <t>23.10.2025</t>
  </si>
  <si>
    <t>24.11.2025</t>
  </si>
  <si>
    <t>22.12.2025</t>
  </si>
  <si>
    <t>22.01.2026</t>
  </si>
  <si>
    <t>23.02.2026</t>
  </si>
  <si>
    <t>23.03.2026</t>
  </si>
  <si>
    <t>Brisitsh Gas Lite (Elec)</t>
  </si>
  <si>
    <t>23.05.2025</t>
  </si>
  <si>
    <t>23.11.2025</t>
  </si>
  <si>
    <t xml:space="preserve">     </t>
  </si>
  <si>
    <t>Everflow (Water Charges)</t>
  </si>
  <si>
    <t>Bills</t>
  </si>
  <si>
    <t>16.06.2025</t>
  </si>
  <si>
    <t>30.06.2025</t>
  </si>
  <si>
    <t>30.07.2025</t>
  </si>
  <si>
    <t>29.08.2025</t>
  </si>
  <si>
    <t>30.09.2025</t>
  </si>
  <si>
    <t>30.10.2025</t>
  </si>
  <si>
    <t>26.11.2025</t>
  </si>
  <si>
    <t>30.12.2025</t>
  </si>
  <si>
    <t>30.01.2026</t>
  </si>
  <si>
    <t>31.03.2026</t>
  </si>
  <si>
    <t>Grundon (Bins)</t>
  </si>
  <si>
    <t>20/01/2026</t>
  </si>
  <si>
    <t>20/02/2026</t>
  </si>
  <si>
    <t>Bank Account - Treasurers Account</t>
  </si>
  <si>
    <t>Comment</t>
  </si>
  <si>
    <t>Paid in</t>
  </si>
  <si>
    <t>Paid out</t>
  </si>
  <si>
    <t>Cash balance</t>
  </si>
  <si>
    <t>Notes</t>
  </si>
  <si>
    <t>VAT check</t>
  </si>
  <si>
    <t>01.04.2025</t>
  </si>
  <si>
    <t>Brought forward</t>
  </si>
  <si>
    <t>16.04.2025</t>
  </si>
  <si>
    <t>Astons PC</t>
  </si>
  <si>
    <t>FP</t>
  </si>
  <si>
    <t>17.04.2025</t>
  </si>
  <si>
    <t>Jeremy Imbush</t>
  </si>
  <si>
    <t>Expenses to 06.04.2025 (bonfire repair)</t>
  </si>
  <si>
    <t>2p overpaid so receipts adjusted</t>
  </si>
  <si>
    <t>Grundon</t>
  </si>
  <si>
    <t>DD</t>
  </si>
  <si>
    <t>Bin hire</t>
  </si>
  <si>
    <t>British Electric - elec (3)</t>
  </si>
  <si>
    <t>British Gas - Gas (2)</t>
  </si>
  <si>
    <t>Bank</t>
  </si>
  <si>
    <t>PAY</t>
  </si>
  <si>
    <t>Service charge</t>
  </si>
  <si>
    <t>30.04.2025</t>
  </si>
  <si>
    <t>Astons Cricket Club</t>
  </si>
  <si>
    <t>Roller hire</t>
  </si>
  <si>
    <t>Amanda Porter</t>
  </si>
  <si>
    <t>April clean + materials</t>
  </si>
  <si>
    <t>19.05.2025</t>
  </si>
  <si>
    <t>Service charge to bank</t>
  </si>
  <si>
    <t>20.05.2025</t>
  </si>
  <si>
    <t>Bins</t>
  </si>
  <si>
    <t>21.05.2025</t>
  </si>
  <si>
    <t>Stephen Sawyer, scouts</t>
  </si>
  <si>
    <t>Hire</t>
  </si>
  <si>
    <t>Jo Walshe</t>
  </si>
  <si>
    <t>Consumables - hand towels &amp; soap</t>
  </si>
  <si>
    <t xml:space="preserve">Astons PC </t>
  </si>
  <si>
    <t>For zip wire &amp; playground repairs</t>
  </si>
  <si>
    <t xml:space="preserve">Gabriel Antonie </t>
  </si>
  <si>
    <t>Hire &amp; deposit</t>
  </si>
  <si>
    <t>06.06.2025</t>
  </si>
  <si>
    <t>Blewbury Amazons</t>
  </si>
  <si>
    <t xml:space="preserve">Hire  </t>
  </si>
  <si>
    <t>Everflow</t>
  </si>
  <si>
    <t>17.06.2025</t>
  </si>
  <si>
    <t>19.06.2025</t>
  </si>
  <si>
    <t>Work &amp; costs for June 2025</t>
  </si>
  <si>
    <t>20.06.2025</t>
  </si>
  <si>
    <t>Hire deposit return</t>
  </si>
  <si>
    <t>27.06.2025</t>
  </si>
  <si>
    <t>A Hart - Astonathlon</t>
  </si>
  <si>
    <t>Astonathlon money</t>
  </si>
  <si>
    <t>Ladies Summer Supper</t>
  </si>
  <si>
    <t>04.07.2025</t>
  </si>
  <si>
    <t>May/June Cleaning</t>
  </si>
  <si>
    <t>11.07.2025</t>
  </si>
  <si>
    <t>Pini Cricket</t>
  </si>
  <si>
    <t>Cricket hire</t>
  </si>
  <si>
    <t>18.07.2025</t>
  </si>
  <si>
    <t>Bank - Service charges</t>
  </si>
  <si>
    <t>Pay</t>
  </si>
  <si>
    <t>21.07.2025</t>
  </si>
  <si>
    <t xml:space="preserve"> </t>
  </si>
  <si>
    <t>04.08.2025</t>
  </si>
  <si>
    <t>July cleaning</t>
  </si>
  <si>
    <t>Playsafety Ltd</t>
  </si>
  <si>
    <t>RoSPA playground inspection</t>
  </si>
  <si>
    <t>18.08.2025</t>
  </si>
  <si>
    <t>20.08.2025</t>
  </si>
  <si>
    <t>British Gas - gas (2)</t>
  </si>
  <si>
    <t>28.08.2025</t>
  </si>
  <si>
    <t>MHL Ltd</t>
  </si>
  <si>
    <t>Boiler Service</t>
  </si>
  <si>
    <t>05.09.2025</t>
  </si>
  <si>
    <t>Connect Installation</t>
  </si>
  <si>
    <t>PATesting + new heat controller</t>
  </si>
  <si>
    <t xml:space="preserve">Work and mats to 31/08/25 </t>
  </si>
  <si>
    <t>15.09.2025</t>
  </si>
  <si>
    <t>August cleaning</t>
  </si>
  <si>
    <t>15.09.20.25</t>
  </si>
  <si>
    <t xml:space="preserve">Richard Cox </t>
  </si>
  <si>
    <t>Bonfire - fireworks</t>
  </si>
  <si>
    <t>16.09.2025</t>
  </si>
  <si>
    <t>17.09.2025</t>
  </si>
  <si>
    <t>Rent</t>
  </si>
  <si>
    <t>19.09.2025</t>
  </si>
  <si>
    <t>Fawns Recreational</t>
  </si>
  <si>
    <t>Zip wire etc repairs</t>
  </si>
  <si>
    <t>British Gas - elec (3)</t>
  </si>
  <si>
    <t>29.09.2025</t>
  </si>
  <si>
    <t>Adam Bere - hire</t>
  </si>
  <si>
    <t>Hire + Deposit</t>
  </si>
  <si>
    <t>Everflow Ltd</t>
  </si>
  <si>
    <t>09.10.2025</t>
  </si>
  <si>
    <t xml:space="preserve">Expenses </t>
  </si>
  <si>
    <t>Berenice Cox</t>
  </si>
  <si>
    <t>Bonfire - Kids' stall</t>
  </si>
  <si>
    <t>13.10.2025</t>
  </si>
  <si>
    <t>Susan Pallett</t>
  </si>
  <si>
    <t>14.10.2025</t>
  </si>
  <si>
    <t>Luke Porters</t>
  </si>
  <si>
    <t>Repair barge boards</t>
  </si>
  <si>
    <t>16.10.2025</t>
  </si>
  <si>
    <t>VAT reclaim from 2024-5</t>
  </si>
  <si>
    <t>20.10.2025</t>
  </si>
  <si>
    <t>Bank service charge</t>
  </si>
  <si>
    <t>28.10.2025</t>
  </si>
  <si>
    <t>Donna Bushnell</t>
  </si>
  <si>
    <t>Hire + deposit</t>
  </si>
  <si>
    <t>03.11.2025</t>
  </si>
  <si>
    <t>Joanna Walshe</t>
  </si>
  <si>
    <t>Replacement vacuum</t>
  </si>
  <si>
    <t>06.11.2025</t>
  </si>
  <si>
    <t>Work &amp; mats to Nov</t>
  </si>
  <si>
    <t>Amberley Diamond</t>
  </si>
  <si>
    <t>Bonfire - signage</t>
  </si>
  <si>
    <t>10.11.2025</t>
  </si>
  <si>
    <t>Bonfire - kids' stall</t>
  </si>
  <si>
    <t>Marcus Holburn</t>
  </si>
  <si>
    <t>Bonfire - food</t>
  </si>
  <si>
    <t>Phil Diamond</t>
  </si>
  <si>
    <t>Bonfire - extra food</t>
  </si>
  <si>
    <t>Deposit</t>
  </si>
  <si>
    <t>DEP</t>
  </si>
  <si>
    <t>Bonfire - cash</t>
  </si>
  <si>
    <t xml:space="preserve">Bonfire </t>
  </si>
  <si>
    <t>11.11.2025</t>
  </si>
  <si>
    <t>DJ Alden</t>
  </si>
  <si>
    <t>Bonfire - sparklers</t>
  </si>
  <si>
    <t>17.11.2025</t>
  </si>
  <si>
    <t>Oct &amp; Nov cleaning</t>
  </si>
  <si>
    <t>18.11.2025</t>
  </si>
  <si>
    <t>Bank service charges</t>
  </si>
  <si>
    <t>Purplebistros Ltd</t>
  </si>
  <si>
    <t>Bonfire - venison burgers</t>
  </si>
  <si>
    <t xml:space="preserve">Adam Bere </t>
  </si>
  <si>
    <t>30.11.2025</t>
  </si>
  <si>
    <t>Jeremy Imbush mat hire</t>
  </si>
  <si>
    <t>Bonfire - parking mat hire</t>
  </si>
  <si>
    <t>Bonfire - bar</t>
  </si>
  <si>
    <t>25.11.2025</t>
  </si>
  <si>
    <t>Justin Keeble</t>
  </si>
  <si>
    <t>Pavilion hire + deposit</t>
  </si>
  <si>
    <t>26.11.2026</t>
  </si>
  <si>
    <t>Water - rebate</t>
  </si>
  <si>
    <t>03.12.2025</t>
  </si>
  <si>
    <t>SumUp Payments</t>
  </si>
  <si>
    <t>Bonfire money</t>
  </si>
  <si>
    <t>08.12.2025</t>
  </si>
  <si>
    <t>Materials</t>
  </si>
  <si>
    <t>Wendy Keeble</t>
  </si>
  <si>
    <t>16.12.2025</t>
  </si>
  <si>
    <t>18.12.2025</t>
  </si>
  <si>
    <t>Red Box Fire</t>
  </si>
  <si>
    <t>Fire extinguisher service</t>
  </si>
  <si>
    <t>19.12.2025</t>
  </si>
  <si>
    <t>06.01.2026</t>
  </si>
  <si>
    <t>13.01.2026</t>
  </si>
  <si>
    <t>Rustic Management</t>
  </si>
  <si>
    <t>19.01.2026</t>
  </si>
  <si>
    <t>20.01.2026</t>
  </si>
  <si>
    <t>Bin</t>
  </si>
  <si>
    <t xml:space="preserve">Water </t>
  </si>
  <si>
    <t>17.02.2026</t>
  </si>
  <si>
    <t>20.02.2026</t>
  </si>
  <si>
    <t>E&amp;W Plumb&amp;Heating</t>
  </si>
  <si>
    <t>Heating fault - call out</t>
  </si>
  <si>
    <t>24.02.2026</t>
  </si>
  <si>
    <t>Mandeville</t>
  </si>
  <si>
    <t>02.03.2026</t>
  </si>
  <si>
    <t>AJ LeConte</t>
  </si>
  <si>
    <t xml:space="preserve">Hire </t>
  </si>
  <si>
    <t>09.03.2026</t>
  </si>
  <si>
    <t>17.03.2026</t>
  </si>
  <si>
    <t>19.03.2026</t>
  </si>
  <si>
    <t>E&amp;W Plumbing and Heating</t>
  </si>
  <si>
    <t>20.03.2026</t>
  </si>
  <si>
    <t>26.03.2026</t>
  </si>
  <si>
    <t>March cleaning</t>
  </si>
  <si>
    <t>Water overcharge refund</t>
  </si>
  <si>
    <t>VAT reclaim</t>
  </si>
  <si>
    <t>Fundraising</t>
  </si>
  <si>
    <t>Donations &amp; Hire</t>
  </si>
  <si>
    <t>Pavilion Hire</t>
  </si>
  <si>
    <t>Paid in on</t>
  </si>
  <si>
    <t>Football Hire</t>
  </si>
  <si>
    <t>Stephen Sawyer, scouts (toilets only)</t>
  </si>
  <si>
    <t xml:space="preserve">Blewbury Amazons         </t>
  </si>
  <si>
    <t>ACC donation</t>
  </si>
  <si>
    <t>R M Pini</t>
  </si>
  <si>
    <t>Adam Bere</t>
  </si>
  <si>
    <t>Paul Mandeville</t>
  </si>
  <si>
    <t>Refundable Deposits</t>
  </si>
  <si>
    <t xml:space="preserve">FPI Gabriel Antonie </t>
  </si>
  <si>
    <t>FPI Adam Bere</t>
  </si>
  <si>
    <t>FPO 90.00</t>
  </si>
  <si>
    <t>FPI Donna Bushnell</t>
  </si>
  <si>
    <t>FPO Donna</t>
  </si>
  <si>
    <t>FPI Justin Keeble</t>
  </si>
  <si>
    <t>FPO W Keeble</t>
  </si>
  <si>
    <t>FPI AJ LeConte</t>
  </si>
  <si>
    <t>06.10.2023</t>
  </si>
  <si>
    <t>FPI Blewbury Amazons</t>
  </si>
  <si>
    <t>Other income</t>
  </si>
  <si>
    <t>From PC - upcoming tree surgery</t>
  </si>
  <si>
    <t>21.03.2024</t>
  </si>
  <si>
    <t>From PC - gSIL money</t>
  </si>
  <si>
    <t>From PC - for playground repairs</t>
  </si>
  <si>
    <t>Event</t>
  </si>
  <si>
    <t>Cash in</t>
  </si>
  <si>
    <t>Expenses</t>
  </si>
  <si>
    <t>Gross total</t>
  </si>
  <si>
    <t>Ladies' Summer Supper</t>
  </si>
  <si>
    <t>Safari supper</t>
  </si>
  <si>
    <t>Bonfire</t>
  </si>
  <si>
    <t xml:space="preserve">Astonbury </t>
  </si>
  <si>
    <t>Expenditure</t>
  </si>
  <si>
    <t xml:space="preserve">Mowing &amp; Strimming </t>
  </si>
  <si>
    <t>Other</t>
  </si>
  <si>
    <t>Cost</t>
  </si>
  <si>
    <t xml:space="preserve">VAT </t>
  </si>
  <si>
    <t>Net</t>
  </si>
  <si>
    <t xml:space="preserve">Roller hire </t>
  </si>
  <si>
    <t>Health &amp; Safety Costs</t>
  </si>
  <si>
    <t>H&amp;S costs on Accounts</t>
  </si>
  <si>
    <t>Claim to PC</t>
  </si>
  <si>
    <t>PAT electric check</t>
  </si>
  <si>
    <t>ROSPA playground check</t>
  </si>
  <si>
    <t>Boiler servicing - MHL</t>
  </si>
  <si>
    <t xml:space="preserve">Fire extinguisher check </t>
  </si>
  <si>
    <t>Comment or Reference</t>
  </si>
  <si>
    <t>Robert Dyas 3 new keys</t>
  </si>
  <si>
    <t>Boston seeds - fertiliser for bonfire site</t>
  </si>
  <si>
    <t>Chilton GS - topsoil</t>
  </si>
  <si>
    <t>2p added see bank</t>
  </si>
  <si>
    <t>GBW Capital - grass seed</t>
  </si>
  <si>
    <t>Brewers - Osmo wood proection oil</t>
  </si>
  <si>
    <t>MKM - blue circle cement</t>
  </si>
  <si>
    <t>MKM - building sand</t>
  </si>
  <si>
    <t>Connect Inst - new heating control panel</t>
  </si>
  <si>
    <t>Fawns - zip wire etc repair</t>
  </si>
  <si>
    <t>PC covered</t>
  </si>
  <si>
    <t>Screwfix - grease gun + for tractor</t>
  </si>
  <si>
    <t>County Plum - tap</t>
  </si>
  <si>
    <t>Toolstation - marking paint</t>
  </si>
  <si>
    <t>Robert Dyas - new keys</t>
  </si>
  <si>
    <t>Cromwell - padlock (mg), stone cut discs</t>
  </si>
  <si>
    <t>Toolchimp - fence pins</t>
  </si>
  <si>
    <t>Luke Porter - barge board &amp; roof repair</t>
  </si>
  <si>
    <t>Mole Valley - Green fence posts</t>
  </si>
  <si>
    <t>Sydenhams - duct tape</t>
  </si>
  <si>
    <t>Lidl - tarp for under BBQ</t>
  </si>
  <si>
    <t>Toolstation - nails</t>
  </si>
  <si>
    <t>Net World - goal net clips</t>
  </si>
  <si>
    <t>Toolstation - rope for goals</t>
  </si>
  <si>
    <t>Ebay - paracord for goals</t>
  </si>
  <si>
    <t>Wilson - light bulbs</t>
  </si>
  <si>
    <t>CEF - light bulbs</t>
  </si>
  <si>
    <t>Heating system fault - call out</t>
  </si>
  <si>
    <t>E&amp;W heating system repair</t>
  </si>
  <si>
    <t>Jeremy hours to 01.06.2025</t>
  </si>
  <si>
    <t>8 hours</t>
  </si>
  <si>
    <t>Jeremy hours to 31.08.2025</t>
  </si>
  <si>
    <t>5.5 hours</t>
  </si>
  <si>
    <t>Cleaning</t>
  </si>
  <si>
    <t>Hours</t>
  </si>
  <si>
    <t xml:space="preserve">April </t>
  </si>
  <si>
    <t>2 + 1.5 hrs</t>
  </si>
  <si>
    <t>May/June</t>
  </si>
  <si>
    <t>5x2 hours</t>
  </si>
  <si>
    <t>4x2 hours</t>
  </si>
  <si>
    <t>August/September</t>
  </si>
  <si>
    <t>3x2 hours</t>
  </si>
  <si>
    <t>October/November</t>
  </si>
  <si>
    <t>3x2 hours+£15</t>
  </si>
  <si>
    <t>Fixed Asset Acquisition</t>
  </si>
  <si>
    <t>Replacement Vax cleaner</t>
  </si>
  <si>
    <t>Consummables</t>
  </si>
  <si>
    <t>Cleaning materials</t>
  </si>
  <si>
    <t>Paper towels and soap</t>
  </si>
  <si>
    <t>Dustpan, long duster, floor cleaner etc</t>
  </si>
  <si>
    <t>Gas bottle for bbq</t>
  </si>
  <si>
    <t>Tractor - Service, Diesel, Oil</t>
  </si>
  <si>
    <t>Diesel</t>
  </si>
  <si>
    <t>78.6 litres</t>
  </si>
  <si>
    <t>Halfords - motor oil (tractor)</t>
  </si>
  <si>
    <t>Diesel - tractor, bonfire &amp; strimmer</t>
  </si>
  <si>
    <t>20 litres</t>
  </si>
  <si>
    <t>VAT</t>
  </si>
  <si>
    <t>Richard Cox - fireworks</t>
  </si>
  <si>
    <t>Berenice Cox - Kids' stall stock</t>
  </si>
  <si>
    <t>Amberley Diamond - printing</t>
  </si>
  <si>
    <t>Marcus Holburn - BBQ food</t>
  </si>
  <si>
    <t>Phil Diamond - extra BBQ food</t>
  </si>
  <si>
    <t>Jo Walshe - BBQ buns etc</t>
  </si>
  <si>
    <t>DJ Alden - sparklers</t>
  </si>
  <si>
    <t>Purple Bistro - venison burgers</t>
  </si>
  <si>
    <t>Jeremy Imbush - car park matting</t>
  </si>
  <si>
    <t>Susan Pallett - bar stock</t>
  </si>
  <si>
    <t>VAT Reclaim</t>
  </si>
  <si>
    <t>Date of Invoice</t>
  </si>
  <si>
    <t>Supplier's VAT Registration Number</t>
  </si>
  <si>
    <t>Brief Description of Supply</t>
  </si>
  <si>
    <t>To whom addressed</t>
  </si>
  <si>
    <t>VAT paid</t>
  </si>
  <si>
    <t>27.10.2025</t>
  </si>
  <si>
    <t>GB 932793988</t>
  </si>
  <si>
    <t>10.10.2025</t>
  </si>
  <si>
    <t>Printing</t>
  </si>
  <si>
    <t>Astons Bonfire Night</t>
  </si>
  <si>
    <t>05.10.2025</t>
  </si>
  <si>
    <t>Sweets</t>
  </si>
  <si>
    <t>B Cox</t>
  </si>
  <si>
    <t>Costco</t>
  </si>
  <si>
    <t>17.10.2025</t>
  </si>
  <si>
    <t>Napkins</t>
  </si>
  <si>
    <t>M Holburn</t>
  </si>
  <si>
    <t>03.10.2025</t>
  </si>
  <si>
    <t>Glow sticks</t>
  </si>
  <si>
    <t>Glowsticks</t>
  </si>
  <si>
    <t>07.11.2025</t>
  </si>
  <si>
    <t>GB350396892</t>
  </si>
  <si>
    <t>Chocolate</t>
  </si>
  <si>
    <t>Lidl</t>
  </si>
  <si>
    <t>Beer</t>
  </si>
  <si>
    <t>20.11.2025</t>
  </si>
  <si>
    <t>GB397959113</t>
  </si>
  <si>
    <t>GB220430231</t>
  </si>
  <si>
    <t>Drinks</t>
  </si>
  <si>
    <t>GB221079048</t>
  </si>
  <si>
    <t>Cups</t>
  </si>
  <si>
    <t>Ground mats</t>
  </si>
  <si>
    <t>08.04.2025</t>
  </si>
  <si>
    <t>ARC &amp; Sports Pavilion</t>
  </si>
  <si>
    <t>08.05.2025</t>
  </si>
  <si>
    <t>12.06.2025</t>
  </si>
  <si>
    <t>08.07.2025</t>
  </si>
  <si>
    <t>10.08.2025</t>
  </si>
  <si>
    <t>08.09.2025</t>
  </si>
  <si>
    <t>08.11.2025</t>
  </si>
  <si>
    <t>08.01.2026</t>
  </si>
  <si>
    <t>08.02.2026</t>
  </si>
  <si>
    <t>31.03.2025</t>
  </si>
  <si>
    <t>Grundon - bins</t>
  </si>
  <si>
    <t>31.05.2025</t>
  </si>
  <si>
    <t>31.07.2025</t>
  </si>
  <si>
    <t>31.08.2025</t>
  </si>
  <si>
    <t>31.10.2025</t>
  </si>
  <si>
    <t>31.12.2025</t>
  </si>
  <si>
    <t>31.01.2026</t>
  </si>
  <si>
    <t>28.02.2026</t>
  </si>
  <si>
    <t>16.12.2024</t>
  </si>
  <si>
    <t>(Till receipt only)</t>
  </si>
  <si>
    <t>20.02.2025</t>
  </si>
  <si>
    <t>Boston Seeds - fertiliser</t>
  </si>
  <si>
    <t>03.04.2025</t>
  </si>
  <si>
    <t>Halfords - tractor oil</t>
  </si>
  <si>
    <t>07.04.2025</t>
  </si>
  <si>
    <t>Didcot Plant - roller hire</t>
  </si>
  <si>
    <t>15.05.2025</t>
  </si>
  <si>
    <t>Hygiene Depot - paper towels</t>
  </si>
  <si>
    <t>Brewers - Osmo wood oil</t>
  </si>
  <si>
    <t>Cash (till receipt)</t>
  </si>
  <si>
    <t>16.05.2025</t>
  </si>
  <si>
    <t>MKM BS - cement &amp; sand</t>
  </si>
  <si>
    <t>04.05.2025</t>
  </si>
  <si>
    <t xml:space="preserve">Shell Blewbury - diesel </t>
  </si>
  <si>
    <t>Playsafety - playground checks</t>
  </si>
  <si>
    <t>Astons Recreation Grd</t>
  </si>
  <si>
    <t>01.07.2025</t>
  </si>
  <si>
    <t>Screwfix - grease gun etc</t>
  </si>
  <si>
    <t>Mr Jeremy Imbush</t>
  </si>
  <si>
    <t>County Plum - outside tap</t>
  </si>
  <si>
    <t>Till receipt only</t>
  </si>
  <si>
    <t>10.07.2025</t>
  </si>
  <si>
    <t>15.08.2025</t>
  </si>
  <si>
    <t>Cromwell - padlock, stone cutter</t>
  </si>
  <si>
    <t>MHL - boiler service</t>
  </si>
  <si>
    <t>03.09.2025</t>
  </si>
  <si>
    <t>Connect Inst - PATest+Heat Controller</t>
  </si>
  <si>
    <t>Astons Pavilion &amp; Rec Ground</t>
  </si>
  <si>
    <t>18.09.2025</t>
  </si>
  <si>
    <t>Fawns - zipwire etc repair</t>
  </si>
  <si>
    <t>Aston Tirrold Recreation Committee</t>
  </si>
  <si>
    <t>Shell Blewbury - diesel &amp; petrol</t>
  </si>
  <si>
    <t>08.10.2025</t>
  </si>
  <si>
    <t>ARC</t>
  </si>
  <si>
    <t>Mole Valley - fence posts</t>
  </si>
  <si>
    <t>15.10.2025</t>
  </si>
  <si>
    <t xml:space="preserve">Sydenhams - duct tape </t>
  </si>
  <si>
    <t>29.10.2025</t>
  </si>
  <si>
    <t>Net World - goal clips</t>
  </si>
  <si>
    <t>Didcot Calor - gas for BBQ</t>
  </si>
  <si>
    <t>04.12.2025</t>
  </si>
  <si>
    <t>Red Box - extinguisher service</t>
  </si>
  <si>
    <t>04.11.2025</t>
  </si>
  <si>
    <t>Currys - Vax cleaner</t>
  </si>
  <si>
    <t>Robert Dyas - long-handled duster</t>
  </si>
  <si>
    <t>18.02.2026</t>
  </si>
  <si>
    <t>E&amp;W Plumbing and Heating - call out</t>
  </si>
  <si>
    <t>Detail behind the figures 2025-26</t>
  </si>
  <si>
    <t>Rustic Management - clear edge of rec</t>
  </si>
  <si>
    <t xml:space="preserve">FPO Antonie </t>
  </si>
  <si>
    <t>Receipts</t>
  </si>
  <si>
    <t>Payments</t>
  </si>
  <si>
    <t>Total (exc VAT)</t>
  </si>
  <si>
    <t>Cleaner</t>
  </si>
  <si>
    <t>Donations</t>
  </si>
  <si>
    <t>Roller Hire</t>
  </si>
  <si>
    <t>Amounts from PC</t>
  </si>
  <si>
    <t>Bank Charges</t>
  </si>
  <si>
    <t>Electric</t>
  </si>
  <si>
    <t>check difference</t>
  </si>
  <si>
    <t>Fixed Assets Aquired</t>
  </si>
  <si>
    <t>Health &amp; Safety - invoiced to PC for refund</t>
  </si>
  <si>
    <t>Health &amp; Safety related costs (reclaimed from PC)</t>
  </si>
  <si>
    <t>check</t>
  </si>
  <si>
    <t>Cricket Club donation</t>
  </si>
  <si>
    <t>Total Net Payments</t>
  </si>
  <si>
    <t>Change to bank account</t>
  </si>
  <si>
    <t>Starting Bank balance</t>
  </si>
  <si>
    <t>Closing bank balance</t>
  </si>
  <si>
    <t>As per bank account</t>
  </si>
  <si>
    <t>Total Net Receipts</t>
  </si>
  <si>
    <t>Net receipts less payments</t>
  </si>
  <si>
    <t>From accounts</t>
  </si>
  <si>
    <t xml:space="preserve">Net change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</si>
</sst>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&quot; &quot;* #,##0.00&quot; &quot;;&quot; &quot;* \(#,##0.00\);&quot; &quot;* &quot;-&quot;??&quot; &quot;"/>
    <numFmt numFmtId="166" formatCode="&quot; &quot;* #,##0.00&quot; &quot;;&quot;-&quot;* #,##0.00&quot; &quot;;&quot; &quot;* &quot;-&quot;??&quot; &quot;"/>
    <numFmt numFmtId="167" formatCode="[$£-809]#,##0.00"/>
    <numFmt numFmtId="168" formatCode="d/m/yy"/>
    <numFmt numFmtId="169" formatCode="mmmm"/>
  </numFmts>
  <fonts count="20">
    <font>
      <sz val="12"/>
      <color theme="1"/>
      <name val="Aptos Narrow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u/>
      <sz val="11"/>
      <color indexed="8"/>
      <name val="Calibri"/>
      <family val="2"/>
    </font>
    <font>
      <u/>
      <sz val="11"/>
      <color indexed="8"/>
      <name val="Calibri"/>
      <family val="2"/>
    </font>
    <font>
      <i/>
      <sz val="11"/>
      <color indexed="8"/>
      <name val="Calibri"/>
      <family val="2"/>
    </font>
    <font>
      <sz val="12"/>
      <color indexed="8"/>
      <name val="Calibri"/>
      <family val="2"/>
    </font>
    <font>
      <i/>
      <sz val="12"/>
      <color indexed="8"/>
      <name val="Calibri"/>
      <family val="2"/>
    </font>
    <font>
      <sz val="12"/>
      <color indexed="8"/>
      <name val="Carlito"/>
    </font>
    <font>
      <b/>
      <sz val="12"/>
      <color indexed="8"/>
      <name val="Calibri"/>
      <family val="2"/>
    </font>
    <font>
      <sz val="11"/>
      <color indexed="8"/>
      <name val="Carlito"/>
    </font>
    <font>
      <b/>
      <sz val="11"/>
      <color rgb="FF000000"/>
      <name val="Calibri"/>
      <family val="2"/>
    </font>
    <font>
      <b/>
      <sz val="12"/>
      <color theme="1"/>
      <name val="Aptos Narrow"/>
      <scheme val="minor"/>
    </font>
    <font>
      <sz val="12"/>
      <color indexed="8"/>
      <name val="Aptos Narrow"/>
      <scheme val="minor"/>
    </font>
    <font>
      <b/>
      <u/>
      <sz val="14"/>
      <color indexed="8"/>
      <name val="Calibri"/>
      <family val="2"/>
    </font>
    <font>
      <b/>
      <u/>
      <sz val="12"/>
      <color indexed="8"/>
      <name val="Calibri"/>
      <family val="2"/>
    </font>
    <font>
      <b/>
      <sz val="12"/>
      <color rgb="FF000000"/>
      <name val="Calibri"/>
      <family val="2"/>
    </font>
    <font>
      <sz val="12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ck">
        <color indexed="8"/>
      </bottom>
      <diagonal/>
    </border>
    <border>
      <left style="thin">
        <color indexed="12"/>
      </left>
      <right style="thick">
        <color indexed="8"/>
      </right>
      <top style="thin">
        <color indexed="12"/>
      </top>
      <bottom style="thin">
        <color indexed="12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n">
        <color indexed="12"/>
      </bottom>
      <diagonal/>
    </border>
    <border>
      <left style="thick">
        <color indexed="8"/>
      </left>
      <right style="thick">
        <color indexed="8"/>
      </right>
      <top style="thin">
        <color indexed="12"/>
      </top>
      <bottom style="thin">
        <color indexed="12"/>
      </bottom>
      <diagonal/>
    </border>
    <border>
      <left style="thick">
        <color indexed="8"/>
      </left>
      <right style="thick">
        <color indexed="8"/>
      </right>
      <top style="thin">
        <color indexed="12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n">
        <color indexed="12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ck">
        <color indexed="8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theme="1"/>
      </left>
      <right style="thick">
        <color theme="1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164">
    <xf numFmtId="0" fontId="0" fillId="0" borderId="0" xfId="0"/>
    <xf numFmtId="49" fontId="1" fillId="0" borderId="1" xfId="0" applyNumberFormat="1" applyFont="1" applyBorder="1"/>
    <xf numFmtId="0" fontId="0" fillId="0" borderId="1" xfId="0" applyBorder="1"/>
    <xf numFmtId="0" fontId="0" fillId="0" borderId="2" xfId="0" applyBorder="1"/>
    <xf numFmtId="0" fontId="1" fillId="0" borderId="1" xfId="0" applyFont="1" applyBorder="1"/>
    <xf numFmtId="0" fontId="0" fillId="0" borderId="3" xfId="0" applyBorder="1"/>
    <xf numFmtId="49" fontId="3" fillId="0" borderId="1" xfId="0" applyNumberFormat="1" applyFont="1" applyBorder="1"/>
    <xf numFmtId="49" fontId="0" fillId="0" borderId="1" xfId="0" applyNumberFormat="1" applyBorder="1"/>
    <xf numFmtId="49" fontId="4" fillId="0" borderId="1" xfId="0" applyNumberFormat="1" applyFont="1" applyBorder="1"/>
    <xf numFmtId="0" fontId="0" fillId="0" borderId="3" xfId="0" applyBorder="1" applyAlignment="1">
      <alignment horizontal="left"/>
    </xf>
    <xf numFmtId="49" fontId="0" fillId="0" borderId="3" xfId="0" applyNumberFormat="1" applyBorder="1"/>
    <xf numFmtId="0" fontId="0" fillId="0" borderId="0" xfId="0" applyAlignment="1">
      <alignment horizontal="center"/>
    </xf>
    <xf numFmtId="2" fontId="0" fillId="0" borderId="1" xfId="0" applyNumberFormat="1" applyBorder="1"/>
    <xf numFmtId="14" fontId="0" fillId="0" borderId="1" xfId="0" applyNumberFormat="1" applyBorder="1"/>
    <xf numFmtId="166" fontId="0" fillId="0" borderId="1" xfId="0" applyNumberFormat="1" applyBorder="1"/>
    <xf numFmtId="2" fontId="1" fillId="0" borderId="1" xfId="0" applyNumberFormat="1" applyFont="1" applyBorder="1"/>
    <xf numFmtId="0" fontId="2" fillId="0" borderId="1" xfId="0" applyFont="1" applyBorder="1"/>
    <xf numFmtId="49" fontId="0" fillId="0" borderId="1" xfId="0" applyNumberFormat="1" applyBorder="1" applyAlignment="1">
      <alignment horizontal="right"/>
    </xf>
    <xf numFmtId="2" fontId="2" fillId="0" borderId="1" xfId="0" applyNumberFormat="1" applyFont="1" applyBorder="1"/>
    <xf numFmtId="0" fontId="5" fillId="0" borderId="1" xfId="0" applyFont="1" applyBorder="1"/>
    <xf numFmtId="14" fontId="0" fillId="0" borderId="1" xfId="0" applyNumberFormat="1" applyBorder="1" applyAlignment="1">
      <alignment horizontal="right"/>
    </xf>
    <xf numFmtId="49" fontId="5" fillId="0" borderId="1" xfId="0" applyNumberFormat="1" applyFont="1" applyBorder="1"/>
    <xf numFmtId="0" fontId="0" fillId="0" borderId="1" xfId="0" applyBorder="1" applyAlignment="1">
      <alignment horizontal="right"/>
    </xf>
    <xf numFmtId="49" fontId="0" fillId="0" borderId="1" xfId="0" applyNumberFormat="1" applyBorder="1" applyAlignment="1">
      <alignment horizontal="justify"/>
    </xf>
    <xf numFmtId="14" fontId="0" fillId="0" borderId="1" xfId="0" applyNumberFormat="1" applyBorder="1" applyAlignment="1">
      <alignment horizontal="justify"/>
    </xf>
    <xf numFmtId="167" fontId="1" fillId="0" borderId="1" xfId="0" applyNumberFormat="1" applyFont="1" applyBorder="1"/>
    <xf numFmtId="49" fontId="6" fillId="0" borderId="1" xfId="0" applyNumberFormat="1" applyFont="1" applyBorder="1" applyAlignment="1">
      <alignment horizontal="justify"/>
    </xf>
    <xf numFmtId="0" fontId="6" fillId="0" borderId="0" xfId="0" applyFont="1" applyAlignment="1">
      <alignment horizontal="center"/>
    </xf>
    <xf numFmtId="164" fontId="0" fillId="0" borderId="1" xfId="0" applyNumberFormat="1" applyBorder="1"/>
    <xf numFmtId="4" fontId="0" fillId="0" borderId="1" xfId="0" applyNumberFormat="1" applyBorder="1"/>
    <xf numFmtId="0" fontId="7" fillId="0" borderId="1" xfId="0" applyFont="1" applyBorder="1"/>
    <xf numFmtId="49" fontId="6" fillId="0" borderId="1" xfId="0" applyNumberFormat="1" applyFont="1" applyBorder="1"/>
    <xf numFmtId="168" fontId="6" fillId="0" borderId="1" xfId="0" applyNumberFormat="1" applyFont="1" applyBorder="1"/>
    <xf numFmtId="14" fontId="6" fillId="0" borderId="1" xfId="0" applyNumberFormat="1" applyFont="1" applyBorder="1"/>
    <xf numFmtId="49" fontId="8" fillId="0" borderId="1" xfId="0" applyNumberFormat="1" applyFont="1" applyBorder="1"/>
    <xf numFmtId="2" fontId="8" fillId="0" borderId="1" xfId="0" applyNumberFormat="1" applyFont="1" applyBorder="1"/>
    <xf numFmtId="2" fontId="5" fillId="0" borderId="1" xfId="0" applyNumberFormat="1" applyFont="1" applyBorder="1"/>
    <xf numFmtId="0" fontId="9" fillId="0" borderId="1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6" xfId="0" applyBorder="1"/>
    <xf numFmtId="0" fontId="3" fillId="0" borderId="17" xfId="0" applyFont="1" applyBorder="1"/>
    <xf numFmtId="164" fontId="1" fillId="0" borderId="18" xfId="0" applyNumberFormat="1" applyFont="1" applyBorder="1"/>
    <xf numFmtId="0" fontId="0" fillId="0" borderId="19" xfId="0" applyBorder="1"/>
    <xf numFmtId="0" fontId="0" fillId="0" borderId="20" xfId="0" applyBorder="1"/>
    <xf numFmtId="49" fontId="1" fillId="0" borderId="17" xfId="0" applyNumberFormat="1" applyFont="1" applyBorder="1"/>
    <xf numFmtId="2" fontId="1" fillId="0" borderId="18" xfId="0" applyNumberFormat="1" applyFont="1" applyBorder="1"/>
    <xf numFmtId="2" fontId="0" fillId="0" borderId="18" xfId="0" applyNumberFormat="1" applyBorder="1"/>
    <xf numFmtId="2" fontId="0" fillId="0" borderId="21" xfId="0" applyNumberFormat="1" applyBorder="1"/>
    <xf numFmtId="2" fontId="0" fillId="0" borderId="16" xfId="0" applyNumberFormat="1" applyBorder="1"/>
    <xf numFmtId="49" fontId="9" fillId="0" borderId="1" xfId="0" applyNumberFormat="1" applyFont="1" applyBorder="1"/>
    <xf numFmtId="14" fontId="0" fillId="0" borderId="17" xfId="0" applyNumberFormat="1" applyBorder="1"/>
    <xf numFmtId="2" fontId="9" fillId="0" borderId="18" xfId="0" applyNumberFormat="1" applyFont="1" applyBorder="1"/>
    <xf numFmtId="2" fontId="10" fillId="0" borderId="1" xfId="0" applyNumberFormat="1" applyFont="1" applyBorder="1"/>
    <xf numFmtId="0" fontId="1" fillId="0" borderId="16" xfId="0" applyFont="1" applyBorder="1"/>
    <xf numFmtId="4" fontId="1" fillId="0" borderId="18" xfId="0" applyNumberFormat="1" applyFont="1" applyBorder="1"/>
    <xf numFmtId="166" fontId="1" fillId="0" borderId="18" xfId="0" applyNumberFormat="1" applyFont="1" applyBorder="1"/>
    <xf numFmtId="49" fontId="2" fillId="0" borderId="1" xfId="0" applyNumberFormat="1" applyFont="1" applyBorder="1"/>
    <xf numFmtId="49" fontId="1" fillId="0" borderId="21" xfId="0" applyNumberFormat="1" applyFont="1" applyBorder="1"/>
    <xf numFmtId="2" fontId="0" fillId="0" borderId="19" xfId="0" applyNumberFormat="1" applyBorder="1" applyAlignment="1">
      <alignment horizontal="right"/>
    </xf>
    <xf numFmtId="164" fontId="9" fillId="0" borderId="1" xfId="0" applyNumberFormat="1" applyFont="1" applyBorder="1"/>
    <xf numFmtId="14" fontId="0" fillId="0" borderId="1" xfId="0" applyNumberFormat="1" applyBorder="1" applyAlignment="1">
      <alignment horizontal="left"/>
    </xf>
    <xf numFmtId="2" fontId="0" fillId="0" borderId="19" xfId="0" applyNumberFormat="1" applyBorder="1"/>
    <xf numFmtId="169" fontId="0" fillId="0" borderId="1" xfId="0" applyNumberFormat="1" applyBorder="1" applyAlignment="1">
      <alignment horizontal="left"/>
    </xf>
    <xf numFmtId="4" fontId="0" fillId="0" borderId="19" xfId="0" applyNumberFormat="1" applyBorder="1"/>
    <xf numFmtId="2" fontId="0" fillId="0" borderId="20" xfId="0" applyNumberFormat="1" applyBorder="1"/>
    <xf numFmtId="0" fontId="2" fillId="0" borderId="21" xfId="0" applyFont="1" applyBorder="1"/>
    <xf numFmtId="49" fontId="2" fillId="0" borderId="10" xfId="0" applyNumberFormat="1" applyFont="1" applyBorder="1"/>
    <xf numFmtId="0" fontId="2" fillId="0" borderId="10" xfId="0" applyFont="1" applyBorder="1"/>
    <xf numFmtId="4" fontId="1" fillId="0" borderId="23" xfId="0" applyNumberFormat="1" applyFont="1" applyBorder="1"/>
    <xf numFmtId="0" fontId="2" fillId="0" borderId="24" xfId="0" applyFont="1" applyBorder="1"/>
    <xf numFmtId="49" fontId="11" fillId="0" borderId="10" xfId="0" applyNumberFormat="1" applyFont="1" applyBorder="1"/>
    <xf numFmtId="4" fontId="2" fillId="0" borderId="25" xfId="0" applyNumberFormat="1" applyFont="1" applyBorder="1"/>
    <xf numFmtId="4" fontId="2" fillId="0" borderId="10" xfId="0" applyNumberFormat="1" applyFont="1" applyBorder="1"/>
    <xf numFmtId="0" fontId="1" fillId="0" borderId="10" xfId="0" applyFont="1" applyBorder="1" applyAlignment="1">
      <alignment horizontal="right"/>
    </xf>
    <xf numFmtId="2" fontId="2" fillId="0" borderId="10" xfId="0" applyNumberFormat="1" applyFont="1" applyBorder="1"/>
    <xf numFmtId="14" fontId="2" fillId="0" borderId="10" xfId="0" applyNumberFormat="1" applyFont="1" applyBorder="1"/>
    <xf numFmtId="0" fontId="0" fillId="0" borderId="27" xfId="0" applyBorder="1"/>
    <xf numFmtId="49" fontId="0" fillId="0" borderId="27" xfId="0" applyNumberFormat="1" applyBorder="1"/>
    <xf numFmtId="0" fontId="0" fillId="0" borderId="12" xfId="0" applyBorder="1" applyAlignment="1">
      <alignment horizontal="right"/>
    </xf>
    <xf numFmtId="2" fontId="0" fillId="0" borderId="12" xfId="0" applyNumberFormat="1" applyBorder="1"/>
    <xf numFmtId="2" fontId="2" fillId="0" borderId="1" xfId="0" applyNumberFormat="1" applyFont="1" applyBorder="1" applyAlignment="1">
      <alignment horizontal="right"/>
    </xf>
    <xf numFmtId="166" fontId="7" fillId="0" borderId="1" xfId="0" applyNumberFormat="1" applyFont="1" applyBorder="1"/>
    <xf numFmtId="2" fontId="0" fillId="0" borderId="1" xfId="0" applyNumberFormat="1" applyBorder="1" applyAlignment="1">
      <alignment horizontal="right"/>
    </xf>
    <xf numFmtId="0" fontId="8" fillId="0" borderId="1" xfId="0" applyFont="1" applyBorder="1"/>
    <xf numFmtId="0" fontId="12" fillId="0" borderId="1" xfId="0" applyFont="1" applyBorder="1"/>
    <xf numFmtId="2" fontId="1" fillId="0" borderId="18" xfId="0" applyNumberFormat="1" applyFont="1" applyBorder="1" applyAlignment="1">
      <alignment horizontal="right"/>
    </xf>
    <xf numFmtId="2" fontId="2" fillId="0" borderId="21" xfId="0" applyNumberFormat="1" applyFont="1" applyBorder="1" applyAlignment="1">
      <alignment horizontal="right" vertical="top"/>
    </xf>
    <xf numFmtId="0" fontId="0" fillId="0" borderId="1" xfId="0" applyBorder="1" applyAlignment="1">
      <alignment vertical="top"/>
    </xf>
    <xf numFmtId="2" fontId="0" fillId="0" borderId="1" xfId="0" applyNumberFormat="1" applyBorder="1" applyAlignment="1">
      <alignment vertical="top"/>
    </xf>
    <xf numFmtId="49" fontId="13" fillId="0" borderId="1" xfId="0" applyNumberFormat="1" applyFont="1" applyBorder="1" applyAlignment="1">
      <alignment vertical="top" wrapText="1"/>
    </xf>
    <xf numFmtId="49" fontId="9" fillId="0" borderId="17" xfId="0" applyNumberFormat="1" applyFont="1" applyBorder="1" applyAlignment="1">
      <alignment wrapText="1"/>
    </xf>
    <xf numFmtId="49" fontId="14" fillId="0" borderId="1" xfId="0" applyNumberFormat="1" applyFont="1" applyBorder="1"/>
    <xf numFmtId="49" fontId="15" fillId="0" borderId="17" xfId="0" applyNumberFormat="1" applyFont="1" applyBorder="1"/>
    <xf numFmtId="49" fontId="9" fillId="0" borderId="17" xfId="0" applyNumberFormat="1" applyFont="1" applyBorder="1"/>
    <xf numFmtId="0" fontId="0" fillId="0" borderId="1" xfId="0" applyBorder="1" applyAlignment="1">
      <alignment wrapText="1"/>
    </xf>
    <xf numFmtId="49" fontId="16" fillId="0" borderId="22" xfId="0" applyNumberFormat="1" applyFont="1" applyBorder="1"/>
    <xf numFmtId="49" fontId="1" fillId="2" borderId="26" xfId="0" applyNumberFormat="1" applyFont="1" applyFill="1" applyBorder="1"/>
    <xf numFmtId="2" fontId="0" fillId="2" borderId="0" xfId="0" applyNumberFormat="1" applyFill="1"/>
    <xf numFmtId="0" fontId="0" fillId="2" borderId="0" xfId="0" applyFill="1"/>
    <xf numFmtId="49" fontId="1" fillId="2" borderId="0" xfId="0" applyNumberFormat="1" applyFont="1" applyFill="1"/>
    <xf numFmtId="49" fontId="0" fillId="2" borderId="26" xfId="0" applyNumberFormat="1" applyFill="1" applyBorder="1" applyAlignment="1">
      <alignment horizontal="right"/>
    </xf>
    <xf numFmtId="49" fontId="0" fillId="2" borderId="0" xfId="0" applyNumberFormat="1" applyFill="1"/>
    <xf numFmtId="14" fontId="0" fillId="0" borderId="12" xfId="0" applyNumberFormat="1" applyBorder="1"/>
    <xf numFmtId="166" fontId="0" fillId="0" borderId="28" xfId="0" applyNumberFormat="1" applyBorder="1"/>
    <xf numFmtId="2" fontId="0" fillId="0" borderId="21" xfId="0" applyNumberFormat="1" applyBorder="1" applyAlignment="1">
      <alignment horizontal="left" vertical="top"/>
    </xf>
    <xf numFmtId="2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49" fontId="0" fillId="0" borderId="1" xfId="0" applyNumberFormat="1" applyBorder="1"/>
    <xf numFmtId="2" fontId="0" fillId="0" borderId="0" xfId="0" applyNumberFormat="1"/>
    <xf numFmtId="0" fontId="0" fillId="0" borderId="0" xfId="0" applyBorder="1"/>
    <xf numFmtId="49" fontId="0" fillId="0" borderId="0" xfId="0" applyNumberFormat="1" applyBorder="1"/>
    <xf numFmtId="2" fontId="0" fillId="0" borderId="0" xfId="0" applyNumberFormat="1" applyBorder="1"/>
    <xf numFmtId="0" fontId="0" fillId="3" borderId="1" xfId="0" applyFill="1" applyBorder="1"/>
    <xf numFmtId="2" fontId="0" fillId="3" borderId="1" xfId="0" applyNumberFormat="1" applyFill="1" applyBorder="1"/>
    <xf numFmtId="164" fontId="0" fillId="3" borderId="1" xfId="0" applyNumberFormat="1" applyFill="1" applyBorder="1"/>
    <xf numFmtId="49" fontId="18" fillId="0" borderId="1" xfId="0" applyNumberFormat="1" applyFont="1" applyBorder="1"/>
    <xf numFmtId="0" fontId="6" fillId="0" borderId="0" xfId="0" applyFont="1" applyFill="1" applyAlignment="1">
      <alignment horizontal="center"/>
    </xf>
    <xf numFmtId="49" fontId="0" fillId="0" borderId="1" xfId="0" applyNumberFormat="1" applyFill="1" applyBorder="1"/>
    <xf numFmtId="0" fontId="0" fillId="0" borderId="1" xfId="0" applyFill="1" applyBorder="1"/>
    <xf numFmtId="2" fontId="0" fillId="0" borderId="1" xfId="0" applyNumberFormat="1" applyFill="1" applyBorder="1"/>
    <xf numFmtId="164" fontId="0" fillId="0" borderId="1" xfId="0" applyNumberFormat="1" applyFill="1" applyBorder="1"/>
    <xf numFmtId="2" fontId="0" fillId="0" borderId="0" xfId="0" applyNumberFormat="1" applyFill="1" applyBorder="1"/>
    <xf numFmtId="0" fontId="0" fillId="0" borderId="0" xfId="0" applyFill="1"/>
    <xf numFmtId="49" fontId="18" fillId="0" borderId="1" xfId="0" applyNumberFormat="1" applyFont="1" applyFill="1" applyBorder="1"/>
    <xf numFmtId="49" fontId="18" fillId="0" borderId="25" xfId="0" applyNumberFormat="1" applyFont="1" applyFill="1" applyBorder="1"/>
    <xf numFmtId="2" fontId="0" fillId="0" borderId="0" xfId="0" applyNumberFormat="1" applyFill="1"/>
    <xf numFmtId="49" fontId="18" fillId="0" borderId="0" xfId="0" applyNumberFormat="1" applyFont="1" applyFill="1" applyBorder="1"/>
    <xf numFmtId="43" fontId="0" fillId="0" borderId="0" xfId="1" applyFont="1"/>
    <xf numFmtId="14" fontId="18" fillId="0" borderId="1" xfId="0" applyNumberFormat="1" applyFont="1" applyBorder="1"/>
    <xf numFmtId="2" fontId="0" fillId="0" borderId="9" xfId="0" applyNumberFormat="1" applyBorder="1"/>
    <xf numFmtId="0" fontId="18" fillId="0" borderId="3" xfId="0" applyFont="1" applyBorder="1"/>
    <xf numFmtId="43" fontId="0" fillId="0" borderId="0" xfId="1" applyFont="1" applyBorder="1"/>
    <xf numFmtId="43" fontId="0" fillId="0" borderId="9" xfId="1" applyFont="1" applyBorder="1"/>
    <xf numFmtId="43" fontId="0" fillId="0" borderId="7" xfId="1" applyFont="1" applyFill="1" applyBorder="1"/>
    <xf numFmtId="43" fontId="0" fillId="0" borderId="9" xfId="1" applyFont="1" applyFill="1" applyBorder="1"/>
    <xf numFmtId="43" fontId="0" fillId="0" borderId="0" xfId="1" applyFont="1" applyFill="1" applyBorder="1"/>
    <xf numFmtId="49" fontId="1" fillId="0" borderId="4" xfId="0" applyNumberFormat="1" applyFont="1" applyBorder="1"/>
    <xf numFmtId="49" fontId="19" fillId="0" borderId="5" xfId="0" applyNumberFormat="1" applyFont="1" applyBorder="1" applyAlignment="1">
      <alignment horizontal="center"/>
    </xf>
    <xf numFmtId="2" fontId="19" fillId="0" borderId="5" xfId="0" applyNumberFormat="1" applyFont="1" applyBorder="1"/>
    <xf numFmtId="43" fontId="19" fillId="0" borderId="7" xfId="1" applyFont="1" applyFill="1" applyBorder="1"/>
    <xf numFmtId="43" fontId="17" fillId="0" borderId="5" xfId="1" applyFont="1" applyFill="1" applyBorder="1"/>
    <xf numFmtId="43" fontId="17" fillId="0" borderId="6" xfId="1" applyFont="1" applyFill="1" applyBorder="1" applyAlignment="1">
      <alignment horizontal="right" vertical="center"/>
    </xf>
    <xf numFmtId="43" fontId="17" fillId="0" borderId="9" xfId="1" applyFont="1" applyFill="1" applyBorder="1" applyAlignment="1">
      <alignment horizontal="right" vertical="center"/>
    </xf>
    <xf numFmtId="43" fontId="17" fillId="0" borderId="7" xfId="1" applyFont="1" applyFill="1" applyBorder="1"/>
    <xf numFmtId="43" fontId="17" fillId="0" borderId="8" xfId="1" applyFont="1" applyFill="1" applyBorder="1"/>
    <xf numFmtId="43" fontId="6" fillId="0" borderId="5" xfId="1" applyFont="1" applyFill="1" applyBorder="1"/>
    <xf numFmtId="43" fontId="17" fillId="0" borderId="6" xfId="1" applyFont="1" applyFill="1" applyBorder="1"/>
    <xf numFmtId="43" fontId="17" fillId="0" borderId="14" xfId="1" applyFont="1" applyFill="1" applyBorder="1"/>
    <xf numFmtId="43" fontId="17" fillId="0" borderId="9" xfId="1" applyFont="1" applyFill="1" applyBorder="1"/>
    <xf numFmtId="43" fontId="0" fillId="0" borderId="0" xfId="0" applyNumberFormat="1"/>
    <xf numFmtId="0" fontId="19" fillId="0" borderId="3" xfId="0" applyFont="1" applyBorder="1" applyAlignment="1">
      <alignment horizontal="left"/>
    </xf>
    <xf numFmtId="2" fontId="19" fillId="0" borderId="9" xfId="0" applyNumberFormat="1" applyFont="1" applyBorder="1" applyAlignment="1">
      <alignment horizontal="left"/>
    </xf>
    <xf numFmtId="0" fontId="19" fillId="0" borderId="0" xfId="0" applyFont="1" applyAlignment="1">
      <alignment horizontal="left"/>
    </xf>
    <xf numFmtId="2" fontId="19" fillId="0" borderId="0" xfId="0" applyNumberFormat="1" applyFont="1" applyBorder="1" applyAlignment="1">
      <alignment horizontal="left"/>
    </xf>
    <xf numFmtId="2" fontId="19" fillId="0" borderId="0" xfId="0" applyNumberFormat="1" applyFont="1" applyFill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431800</xdr:colOff>
      <xdr:row>105</xdr:row>
      <xdr:rowOff>152400</xdr:rowOff>
    </xdr:from>
    <xdr:ext cx="1197570" cy="264558"/>
    <xdr:sp macro="" textlink="">
      <xdr:nvSpPr>
        <xdr:cNvPr id="2" name="6,154.14">
          <a:extLst>
            <a:ext uri="{FF2B5EF4-FFF2-40B4-BE49-F238E27FC236}">
              <a16:creationId xmlns:a16="http://schemas.microsoft.com/office/drawing/2014/main" id="{9DE7792A-9369-F24A-A80A-1A0C9111D0E7}"/>
            </a:ext>
          </a:extLst>
        </xdr:cNvPr>
        <xdr:cNvSpPr txBox="1">
          <a:spLocks noChangeArrowheads="1"/>
        </xdr:cNvSpPr>
      </xdr:nvSpPr>
      <xdr:spPr bwMode="auto">
        <a:xfrm>
          <a:off x="10845800" y="21183600"/>
          <a:ext cx="1197570" cy="2645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400000"/>
              <a:headEnd/>
              <a:tailEnd/>
            </a14:hiddenLine>
          </a:ext>
        </a:extLst>
      </xdr:spPr>
      <xdr:txBody>
        <a:bodyPr wrap="none" lIns="45719" tIns="45719" rIns="45719" bIns="45719" anchor="t" upright="1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 pitchFamily="2" charset="0"/>
              <a:cs typeface="Calibri" pitchFamily="2" charset="0"/>
            </a:rPr>
            <a:t>                  6,154.14 </a:t>
          </a:r>
        </a:p>
      </xdr:txBody>
    </xdr:sp>
    <xdr:clientData/>
  </xdr:oneCellAnchor>
  <xdr:oneCellAnchor>
    <xdr:from>
      <xdr:col>6</xdr:col>
      <xdr:colOff>431800</xdr:colOff>
      <xdr:row>108</xdr:row>
      <xdr:rowOff>177800</xdr:rowOff>
    </xdr:from>
    <xdr:ext cx="1244600" cy="266700"/>
    <xdr:sp macro="" textlink="">
      <xdr:nvSpPr>
        <xdr:cNvPr id="3" name="6,154.14">
          <a:extLst>
            <a:ext uri="{FF2B5EF4-FFF2-40B4-BE49-F238E27FC236}">
              <a16:creationId xmlns:a16="http://schemas.microsoft.com/office/drawing/2014/main" id="{D83C688C-759F-4D44-806B-9720249D9155}"/>
            </a:ext>
          </a:extLst>
        </xdr:cNvPr>
        <xdr:cNvSpPr txBox="1">
          <a:spLocks noChangeArrowheads="1"/>
        </xdr:cNvSpPr>
      </xdr:nvSpPr>
      <xdr:spPr bwMode="auto">
        <a:xfrm>
          <a:off x="10845800" y="21780500"/>
          <a:ext cx="12446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400000"/>
              <a:headEnd/>
              <a:tailEnd/>
            </a14:hiddenLine>
          </a:ext>
        </a:extLst>
      </xdr:spPr>
      <xdr:txBody>
        <a:bodyPr wrap="none" lIns="45719" tIns="45719" rIns="45719" bIns="45719" anchor="t" upright="1">
          <a:spAutoFit/>
        </a:bodyPr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 pitchFamily="2" charset="0"/>
              <a:cs typeface="Calibri" pitchFamily="2" charset="0"/>
            </a:rPr>
            <a:t>                  6,154.14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CC20D-5EEA-455E-92A9-610F47013659}">
  <dimension ref="A1:L230"/>
  <sheetViews>
    <sheetView workbookViewId="0">
      <pane ySplit="4512" topLeftCell="A156"/>
      <selection activeCell="E117" sqref="E117"/>
      <selection pane="bottomLeft" activeCell="H37" sqref="H37"/>
    </sheetView>
  </sheetViews>
  <sheetFormatPr defaultColWidth="11.19921875" defaultRowHeight="15.6"/>
  <cols>
    <col min="1" max="1" width="6" style="11" customWidth="1"/>
    <col min="2" max="2" width="12" customWidth="1"/>
    <col min="3" max="3" width="24.19921875" customWidth="1"/>
    <col min="4" max="4" width="5.796875" customWidth="1"/>
    <col min="5" max="5" width="9.5" customWidth="1"/>
    <col min="6" max="6" width="9.19921875" customWidth="1"/>
    <col min="7" max="7" width="13.19921875" customWidth="1"/>
    <col min="9" max="9" width="35" customWidth="1"/>
    <col min="11" max="11" width="27" customWidth="1"/>
    <col min="13" max="256" width="8.796875" customWidth="1"/>
  </cols>
  <sheetData>
    <row r="1" spans="1:12" ht="15.45" customHeight="1">
      <c r="B1" s="2"/>
      <c r="C1" s="13"/>
      <c r="D1" s="2"/>
      <c r="E1" s="12"/>
      <c r="F1" s="12"/>
      <c r="G1" s="2"/>
      <c r="H1" s="2"/>
      <c r="I1" s="2"/>
      <c r="J1" s="12"/>
      <c r="K1" s="2"/>
    </row>
    <row r="2" spans="1:12" ht="15.45" customHeight="1">
      <c r="B2" s="6" t="s">
        <v>70</v>
      </c>
      <c r="C2" s="2"/>
      <c r="D2" s="2"/>
      <c r="E2" s="12"/>
      <c r="F2" s="12"/>
      <c r="G2" s="2"/>
      <c r="H2" s="2"/>
      <c r="I2" s="2"/>
      <c r="J2" s="12"/>
      <c r="K2" s="2"/>
    </row>
    <row r="3" spans="1:12" ht="15.45" customHeight="1">
      <c r="A3" s="27"/>
      <c r="B3" s="2"/>
      <c r="C3" s="1" t="s">
        <v>71</v>
      </c>
      <c r="D3" s="1" t="s">
        <v>34</v>
      </c>
      <c r="E3" s="1" t="s">
        <v>72</v>
      </c>
      <c r="F3" s="1" t="s">
        <v>73</v>
      </c>
      <c r="G3" s="1" t="s">
        <v>74</v>
      </c>
      <c r="H3" s="2"/>
      <c r="I3" s="1" t="s">
        <v>75</v>
      </c>
      <c r="J3" s="1" t="s">
        <v>76</v>
      </c>
      <c r="K3" s="2" t="s">
        <v>293</v>
      </c>
    </row>
    <row r="4" spans="1:12" ht="15.45" customHeight="1">
      <c r="A4" s="27"/>
      <c r="B4" s="7" t="s">
        <v>77</v>
      </c>
      <c r="C4" s="7" t="s">
        <v>78</v>
      </c>
      <c r="D4" s="2"/>
      <c r="E4" s="12"/>
      <c r="F4" s="12"/>
      <c r="G4" s="28">
        <v>15730.78</v>
      </c>
      <c r="H4" s="2"/>
      <c r="I4" s="2"/>
      <c r="J4" s="12"/>
      <c r="K4" s="2"/>
    </row>
    <row r="5" spans="1:12" ht="15.45" customHeight="1">
      <c r="A5" s="27"/>
      <c r="B5" s="7"/>
      <c r="C5" s="7"/>
      <c r="D5" s="2"/>
      <c r="E5" s="12"/>
      <c r="F5" s="12"/>
      <c r="G5" s="28"/>
      <c r="H5" s="2"/>
      <c r="I5" s="2"/>
      <c r="J5" s="12"/>
      <c r="K5" s="118"/>
    </row>
    <row r="6" spans="1:12" ht="15.45" customHeight="1">
      <c r="A6" s="27"/>
      <c r="B6" s="124" t="s">
        <v>105</v>
      </c>
      <c r="C6" s="7"/>
      <c r="D6" s="2"/>
      <c r="E6" s="12"/>
      <c r="F6" s="12"/>
      <c r="G6" s="28"/>
      <c r="H6" s="2"/>
      <c r="I6" s="2"/>
      <c r="J6" s="12"/>
      <c r="K6" s="118"/>
    </row>
    <row r="7" spans="1:12" ht="15" customHeight="1">
      <c r="A7" s="27">
        <v>11</v>
      </c>
      <c r="B7" s="7" t="s">
        <v>103</v>
      </c>
      <c r="C7" s="7" t="s">
        <v>104</v>
      </c>
      <c r="D7" s="7" t="s">
        <v>81</v>
      </c>
      <c r="E7" s="12">
        <v>40</v>
      </c>
      <c r="F7" s="2"/>
      <c r="G7" s="28">
        <f t="array" ref="G7">G63+E7-F7</f>
        <v>-5623.3799999999992</v>
      </c>
      <c r="H7" s="2"/>
      <c r="I7" s="7" t="s">
        <v>105</v>
      </c>
      <c r="J7" s="12"/>
      <c r="K7" s="117">
        <f>F7-J7</f>
        <v>0</v>
      </c>
    </row>
    <row r="8" spans="1:12" ht="15.45" customHeight="1">
      <c r="A8" s="27">
        <v>16</v>
      </c>
      <c r="B8" s="7" t="s">
        <v>40</v>
      </c>
      <c r="C8" s="7" t="s">
        <v>110</v>
      </c>
      <c r="D8" s="7" t="s">
        <v>81</v>
      </c>
      <c r="E8" s="12">
        <v>100</v>
      </c>
      <c r="F8" s="2"/>
      <c r="G8" s="28">
        <f t="array" ref="G8">G136+E8-F8</f>
        <v>43.5</v>
      </c>
      <c r="H8" s="2"/>
      <c r="I8" s="7" t="s">
        <v>111</v>
      </c>
      <c r="J8" s="2"/>
      <c r="K8" s="117">
        <f>F8-J8</f>
        <v>0</v>
      </c>
    </row>
    <row r="9" spans="1:12" ht="15.45" customHeight="1">
      <c r="A9" s="27">
        <v>17</v>
      </c>
      <c r="B9" s="7" t="s">
        <v>112</v>
      </c>
      <c r="C9" s="7" t="s">
        <v>113</v>
      </c>
      <c r="D9" s="7" t="s">
        <v>81</v>
      </c>
      <c r="E9" s="12">
        <v>75</v>
      </c>
      <c r="F9" s="2"/>
      <c r="G9" s="28">
        <f t="array" ref="G9">G34+E9-F9</f>
        <v>-703.72</v>
      </c>
      <c r="H9" s="2"/>
      <c r="I9" s="7" t="s">
        <v>114</v>
      </c>
      <c r="J9" s="2"/>
      <c r="K9" s="117">
        <f>F9-J9</f>
        <v>0</v>
      </c>
    </row>
    <row r="10" spans="1:12" ht="15.45" customHeight="1">
      <c r="A10" s="27">
        <v>24</v>
      </c>
      <c r="B10" s="7" t="s">
        <v>41</v>
      </c>
      <c r="C10" s="7" t="s">
        <v>110</v>
      </c>
      <c r="D10" s="7" t="s">
        <v>81</v>
      </c>
      <c r="E10" s="29"/>
      <c r="F10" s="12">
        <v>60</v>
      </c>
      <c r="G10" s="28">
        <f t="array" ref="G10">G9+E10-F10</f>
        <v>-763.72</v>
      </c>
      <c r="H10" s="2"/>
      <c r="I10" s="7" t="s">
        <v>120</v>
      </c>
      <c r="J10" s="2"/>
      <c r="K10" s="117">
        <f>F10-J10</f>
        <v>60</v>
      </c>
    </row>
    <row r="11" spans="1:12" ht="14.4" customHeight="1">
      <c r="A11" s="27">
        <v>29</v>
      </c>
      <c r="B11" s="7" t="s">
        <v>127</v>
      </c>
      <c r="C11" s="7" t="s">
        <v>128</v>
      </c>
      <c r="D11" s="7" t="s">
        <v>81</v>
      </c>
      <c r="E11" s="12">
        <v>60</v>
      </c>
      <c r="F11" s="12"/>
      <c r="G11" s="28">
        <f t="array" ref="G11">G35+E11-F11</f>
        <v>-1680.25</v>
      </c>
      <c r="H11" s="2"/>
      <c r="I11" s="7" t="s">
        <v>129</v>
      </c>
      <c r="J11" s="2"/>
      <c r="K11" s="117">
        <f>F11-J11</f>
        <v>0</v>
      </c>
    </row>
    <row r="12" spans="1:12" ht="15.45" customHeight="1">
      <c r="A12" s="27">
        <v>53</v>
      </c>
      <c r="B12" s="31" t="s">
        <v>161</v>
      </c>
      <c r="C12" s="7" t="s">
        <v>162</v>
      </c>
      <c r="D12" s="7" t="s">
        <v>81</v>
      </c>
      <c r="E12" s="12">
        <v>140</v>
      </c>
      <c r="F12" s="12"/>
      <c r="G12" s="28">
        <f t="array" ref="G12">G11+E12-F12</f>
        <v>-1540.25</v>
      </c>
      <c r="H12" s="2"/>
      <c r="I12" s="7" t="s">
        <v>163</v>
      </c>
      <c r="J12" s="12"/>
      <c r="K12" s="117">
        <f>F12-J12</f>
        <v>0</v>
      </c>
    </row>
    <row r="13" spans="1:12" ht="15.45" customHeight="1">
      <c r="A13" s="27">
        <v>64</v>
      </c>
      <c r="B13" s="7" t="s">
        <v>178</v>
      </c>
      <c r="C13" s="7" t="s">
        <v>179</v>
      </c>
      <c r="D13" s="7" t="s">
        <v>81</v>
      </c>
      <c r="E13" s="12">
        <v>120</v>
      </c>
      <c r="F13" s="2"/>
      <c r="G13" s="28">
        <f t="array" ref="G13">G38+E13-F13</f>
        <v>187.5</v>
      </c>
      <c r="H13" s="2"/>
      <c r="I13" s="7" t="s">
        <v>180</v>
      </c>
      <c r="J13" s="2"/>
      <c r="K13" s="117">
        <f>F13-J13</f>
        <v>0</v>
      </c>
    </row>
    <row r="14" spans="1:12" ht="15.45" customHeight="1">
      <c r="A14" s="27">
        <v>75</v>
      </c>
      <c r="B14" s="32" t="s">
        <v>198</v>
      </c>
      <c r="C14" s="7" t="s">
        <v>179</v>
      </c>
      <c r="D14" s="7" t="s">
        <v>81</v>
      </c>
      <c r="E14" s="2"/>
      <c r="F14" s="12">
        <v>100</v>
      </c>
      <c r="G14" s="28">
        <f t="array" ref="G14">G13+E14-F14</f>
        <v>87.5</v>
      </c>
      <c r="H14" s="2"/>
      <c r="I14" s="7" t="s">
        <v>120</v>
      </c>
      <c r="J14" s="2"/>
      <c r="K14" s="117">
        <f>F14-J14</f>
        <v>100</v>
      </c>
    </row>
    <row r="15" spans="1:12" ht="15.45" customHeight="1">
      <c r="A15" s="27">
        <v>81</v>
      </c>
      <c r="B15" s="33" t="s">
        <v>203</v>
      </c>
      <c r="C15" s="7" t="s">
        <v>207</v>
      </c>
      <c r="D15" s="7" t="s">
        <v>81</v>
      </c>
      <c r="E15" s="12"/>
      <c r="F15" s="12">
        <v>90</v>
      </c>
      <c r="G15" s="28">
        <f t="array" ref="G15">G23+E15-F15</f>
        <v>-90</v>
      </c>
      <c r="H15" s="2"/>
      <c r="I15" s="7" t="s">
        <v>120</v>
      </c>
      <c r="J15" s="12"/>
      <c r="K15" s="117">
        <f>F15-J15</f>
        <v>90</v>
      </c>
      <c r="L15" s="118"/>
    </row>
    <row r="16" spans="1:12" ht="15.45" customHeight="1">
      <c r="A16" s="27">
        <v>87</v>
      </c>
      <c r="B16" s="7" t="s">
        <v>212</v>
      </c>
      <c r="C16" s="7" t="s">
        <v>213</v>
      </c>
      <c r="D16" s="7" t="s">
        <v>81</v>
      </c>
      <c r="E16" s="12">
        <v>120</v>
      </c>
      <c r="F16" s="12"/>
      <c r="G16" s="28">
        <f t="array" ref="G16">G32+E16-F16</f>
        <v>-32.400000000000006</v>
      </c>
      <c r="H16" s="2"/>
      <c r="I16" s="7" t="s">
        <v>214</v>
      </c>
      <c r="J16" s="12"/>
      <c r="K16" s="117">
        <f>F16-J16</f>
        <v>0</v>
      </c>
      <c r="L16" s="118"/>
    </row>
    <row r="17" spans="1:12" ht="15.45" customHeight="1">
      <c r="A17" s="27">
        <v>91</v>
      </c>
      <c r="B17" s="7" t="s">
        <v>220</v>
      </c>
      <c r="C17" s="7" t="s">
        <v>222</v>
      </c>
      <c r="D17" s="7" t="s">
        <v>81</v>
      </c>
      <c r="E17" s="12"/>
      <c r="F17" s="12">
        <v>100</v>
      </c>
      <c r="G17" s="28">
        <f t="array" ref="G17">G45+E17-F17</f>
        <v>-100</v>
      </c>
      <c r="H17" s="2"/>
      <c r="I17" s="7" t="s">
        <v>120</v>
      </c>
      <c r="J17" s="12"/>
      <c r="K17" s="117">
        <f>F17-J17</f>
        <v>100</v>
      </c>
      <c r="L17" s="2"/>
    </row>
    <row r="18" spans="1:12" ht="15.45" customHeight="1">
      <c r="A18" s="27">
        <v>98</v>
      </c>
      <c r="B18" s="7" t="s">
        <v>228</v>
      </c>
      <c r="C18" s="7" t="s">
        <v>213</v>
      </c>
      <c r="D18" s="7" t="s">
        <v>81</v>
      </c>
      <c r="E18" s="12">
        <v>120</v>
      </c>
      <c r="F18" s="2"/>
      <c r="G18" s="28">
        <f t="array" ref="G18">G17+E18-F18</f>
        <v>20</v>
      </c>
      <c r="H18" s="2"/>
      <c r="I18" s="7" t="s">
        <v>180</v>
      </c>
      <c r="J18" s="2"/>
      <c r="K18" s="117">
        <f>F18-J18</f>
        <v>0</v>
      </c>
    </row>
    <row r="19" spans="1:12" ht="15.45" customHeight="1">
      <c r="A19" s="27">
        <v>100</v>
      </c>
      <c r="B19" s="7" t="s">
        <v>229</v>
      </c>
      <c r="C19" s="7" t="s">
        <v>222</v>
      </c>
      <c r="D19" s="7" t="s">
        <v>81</v>
      </c>
      <c r="E19" s="12"/>
      <c r="F19" s="12">
        <v>100</v>
      </c>
      <c r="G19" s="28">
        <f t="array" ref="G19">G18+E19-F19</f>
        <v>-80</v>
      </c>
      <c r="H19" s="2"/>
      <c r="I19" s="7" t="s">
        <v>120</v>
      </c>
      <c r="J19" s="12"/>
      <c r="K19" s="117">
        <f>F19-J19</f>
        <v>100</v>
      </c>
    </row>
    <row r="20" spans="1:12" ht="15.45" customHeight="1">
      <c r="A20" s="27">
        <v>111</v>
      </c>
      <c r="B20" s="7" t="s">
        <v>239</v>
      </c>
      <c r="C20" s="7" t="s">
        <v>240</v>
      </c>
      <c r="D20" s="7" t="s">
        <v>81</v>
      </c>
      <c r="E20" s="12">
        <v>160</v>
      </c>
      <c r="F20" s="2"/>
      <c r="G20" s="28">
        <f t="array" ref="G20">G151+E20-F20</f>
        <v>-1645.3</v>
      </c>
      <c r="H20" s="2"/>
      <c r="I20" s="7" t="s">
        <v>105</v>
      </c>
      <c r="J20" s="12"/>
      <c r="K20" s="117">
        <f>F20-J20</f>
        <v>0</v>
      </c>
    </row>
    <row r="21" spans="1:12" ht="15.45" customHeight="1">
      <c r="A21" s="27">
        <v>112</v>
      </c>
      <c r="B21" s="7" t="s">
        <v>241</v>
      </c>
      <c r="C21" s="7" t="s">
        <v>242</v>
      </c>
      <c r="D21" s="7" t="s">
        <v>81</v>
      </c>
      <c r="E21" s="12">
        <v>140</v>
      </c>
      <c r="F21" s="2"/>
      <c r="G21" s="28">
        <f t="array" ref="G21">G20+E21-F21</f>
        <v>-1505.3</v>
      </c>
      <c r="H21" s="2"/>
      <c r="I21" s="7" t="s">
        <v>243</v>
      </c>
      <c r="J21" s="12"/>
      <c r="K21" s="120">
        <f>F21-J21</f>
        <v>0</v>
      </c>
    </row>
    <row r="22" spans="1:12" ht="15.45" customHeight="1">
      <c r="A22" s="27">
        <v>113</v>
      </c>
      <c r="B22" s="7" t="s">
        <v>244</v>
      </c>
      <c r="C22" s="7" t="s">
        <v>113</v>
      </c>
      <c r="D22" s="7" t="s">
        <v>81</v>
      </c>
      <c r="E22" s="12">
        <v>215</v>
      </c>
      <c r="F22" s="2"/>
      <c r="G22" s="28">
        <f t="array" ref="G22">G21+E22-F22</f>
        <v>-1290.3</v>
      </c>
      <c r="H22" s="2"/>
      <c r="I22" s="2"/>
      <c r="J22" s="12"/>
      <c r="K22" s="117">
        <f>F22-J22</f>
        <v>0</v>
      </c>
    </row>
    <row r="23" spans="1:12" ht="15.45" customHeight="1">
      <c r="A23" s="27"/>
      <c r="B23" s="7"/>
      <c r="C23" s="7"/>
      <c r="D23" s="7"/>
      <c r="E23" s="12"/>
      <c r="F23" s="2"/>
      <c r="G23" s="28"/>
      <c r="H23" s="2"/>
      <c r="I23" s="2"/>
      <c r="J23" s="12"/>
      <c r="K23" s="117"/>
    </row>
    <row r="24" spans="1:12" ht="15.45" customHeight="1">
      <c r="A24" s="27"/>
      <c r="B24" s="124" t="s">
        <v>253</v>
      </c>
      <c r="C24" s="7"/>
      <c r="D24" s="2"/>
      <c r="E24" s="12"/>
      <c r="F24" s="12"/>
      <c r="G24" s="28"/>
      <c r="H24" s="2"/>
      <c r="I24" s="2"/>
      <c r="J24" s="12"/>
      <c r="K24" s="2"/>
    </row>
    <row r="25" spans="1:12" ht="15.45" customHeight="1">
      <c r="A25" s="27">
        <v>25</v>
      </c>
      <c r="B25" s="7" t="s">
        <v>121</v>
      </c>
      <c r="C25" s="7" t="s">
        <v>122</v>
      </c>
      <c r="D25" s="7" t="s">
        <v>81</v>
      </c>
      <c r="E25" s="121">
        <v>963.46</v>
      </c>
      <c r="F25" s="12"/>
      <c r="G25" s="28">
        <f t="array" ref="G25">G4+E25-F25</f>
        <v>16694.240000000002</v>
      </c>
      <c r="H25" s="2"/>
      <c r="I25" s="7" t="s">
        <v>123</v>
      </c>
      <c r="J25" s="2"/>
      <c r="K25" s="12">
        <f>F25-J25</f>
        <v>0</v>
      </c>
    </row>
    <row r="26" spans="1:12" ht="15.45" customHeight="1">
      <c r="A26" s="27">
        <v>26</v>
      </c>
      <c r="B26" s="7" t="s">
        <v>58</v>
      </c>
      <c r="C26" s="7" t="s">
        <v>106</v>
      </c>
      <c r="D26" s="7" t="s">
        <v>81</v>
      </c>
      <c r="E26" s="12">
        <v>350</v>
      </c>
      <c r="F26" s="12"/>
      <c r="G26" s="28">
        <f t="array" ref="G26">G151+E26-F26</f>
        <v>-1455.3</v>
      </c>
      <c r="H26" s="2"/>
      <c r="I26" s="7" t="s">
        <v>124</v>
      </c>
      <c r="J26" s="2"/>
      <c r="K26" s="117">
        <f>F26-J26</f>
        <v>0</v>
      </c>
    </row>
    <row r="27" spans="1:12" ht="15.45" customHeight="1">
      <c r="A27" s="27">
        <v>57</v>
      </c>
      <c r="B27" s="7" t="s">
        <v>169</v>
      </c>
      <c r="C27" s="7" t="s">
        <v>170</v>
      </c>
      <c r="D27" s="7" t="s">
        <v>81</v>
      </c>
      <c r="E27" s="12">
        <v>800.25</v>
      </c>
      <c r="F27" s="12"/>
      <c r="G27" s="28">
        <f t="array" ref="G27">G41+E27-F27</f>
        <v>579.75</v>
      </c>
      <c r="H27" s="2"/>
      <c r="I27" s="7" t="s">
        <v>10</v>
      </c>
      <c r="J27" s="12"/>
      <c r="K27" s="117">
        <f>F27-J27</f>
        <v>0</v>
      </c>
    </row>
    <row r="28" spans="1:12" s="131" customFormat="1" ht="15.45" customHeight="1">
      <c r="A28" s="125"/>
      <c r="B28" s="126"/>
      <c r="C28" s="126"/>
      <c r="D28" s="126"/>
      <c r="E28" s="127"/>
      <c r="F28" s="128"/>
      <c r="G28" s="129"/>
      <c r="H28" s="127"/>
      <c r="I28" s="126"/>
      <c r="J28" s="127"/>
      <c r="K28" s="130"/>
    </row>
    <row r="29" spans="1:12" s="131" customFormat="1" ht="15.45" customHeight="1">
      <c r="A29" s="125"/>
      <c r="B29" s="132" t="s">
        <v>286</v>
      </c>
      <c r="C29" s="126"/>
      <c r="D29" s="126"/>
      <c r="E29" s="127"/>
      <c r="F29" s="128"/>
      <c r="G29" s="129"/>
      <c r="H29" s="127"/>
      <c r="I29" s="126"/>
      <c r="J29" s="127"/>
      <c r="K29" s="130"/>
    </row>
    <row r="30" spans="1:12" ht="15.45" customHeight="1">
      <c r="A30" s="27">
        <v>46</v>
      </c>
      <c r="B30" s="7" t="s">
        <v>151</v>
      </c>
      <c r="C30" s="7" t="s">
        <v>152</v>
      </c>
      <c r="D30" s="7" t="s">
        <v>81</v>
      </c>
      <c r="E30" s="12"/>
      <c r="F30" s="12">
        <v>3599.69</v>
      </c>
      <c r="G30" s="28">
        <f t="array" ref="G30">G128+E30-F30</f>
        <v>-5437.94</v>
      </c>
      <c r="H30" s="2"/>
      <c r="I30" s="7" t="s">
        <v>153</v>
      </c>
      <c r="J30" s="12">
        <v>599.95000000000005</v>
      </c>
      <c r="K30" s="117">
        <f>F30-J30</f>
        <v>2999.74</v>
      </c>
    </row>
    <row r="31" spans="1:12" ht="15.45" customHeight="1">
      <c r="A31" s="27">
        <v>56</v>
      </c>
      <c r="B31" s="7" t="s">
        <v>165</v>
      </c>
      <c r="C31" s="7" t="s">
        <v>167</v>
      </c>
      <c r="D31" s="7" t="s">
        <v>81</v>
      </c>
      <c r="E31" s="2"/>
      <c r="F31" s="12">
        <v>277.63</v>
      </c>
      <c r="G31" s="28">
        <f t="array" ref="G31">G77+E31-F31</f>
        <v>-362.76</v>
      </c>
      <c r="H31" s="2"/>
      <c r="I31" s="7" t="s">
        <v>168</v>
      </c>
      <c r="J31" s="2">
        <v>46.27</v>
      </c>
      <c r="K31" s="117">
        <f>F31-J31</f>
        <v>231.35999999999999</v>
      </c>
    </row>
    <row r="32" spans="1:12" ht="15" customHeight="1">
      <c r="A32" s="27">
        <v>68</v>
      </c>
      <c r="B32" s="7" t="s">
        <v>184</v>
      </c>
      <c r="C32" s="7" t="s">
        <v>186</v>
      </c>
      <c r="D32" s="7" t="s">
        <v>81</v>
      </c>
      <c r="E32" s="12"/>
      <c r="F32" s="28">
        <v>152.4</v>
      </c>
      <c r="G32" s="28">
        <f t="array" ref="G32">G62+E32-F32</f>
        <v>-152.4</v>
      </c>
      <c r="H32" s="2"/>
      <c r="I32" s="7" t="s">
        <v>187</v>
      </c>
      <c r="J32" s="12">
        <v>25.4</v>
      </c>
      <c r="K32" s="117">
        <f>F32-J32</f>
        <v>127</v>
      </c>
    </row>
    <row r="33" spans="1:11" ht="15.45" customHeight="1">
      <c r="A33" s="27">
        <v>69</v>
      </c>
      <c r="B33" s="7" t="s">
        <v>188</v>
      </c>
      <c r="C33" s="7" t="s">
        <v>167</v>
      </c>
      <c r="D33" s="7" t="s">
        <v>81</v>
      </c>
      <c r="E33" s="12"/>
      <c r="F33" s="12">
        <v>16.86</v>
      </c>
      <c r="G33" s="28">
        <f t="array" ref="G33">G32+E33-F33</f>
        <v>-169.26</v>
      </c>
      <c r="H33" s="2"/>
      <c r="I33" s="7" t="s">
        <v>189</v>
      </c>
      <c r="J33" s="12">
        <v>1.5</v>
      </c>
      <c r="K33" s="117">
        <f>F33-J33</f>
        <v>15.36</v>
      </c>
    </row>
    <row r="34" spans="1:11" ht="15.45" customHeight="1">
      <c r="A34" s="27">
        <v>70</v>
      </c>
      <c r="B34" s="32" t="s">
        <v>188</v>
      </c>
      <c r="C34" s="7" t="s">
        <v>190</v>
      </c>
      <c r="D34" s="7" t="s">
        <v>81</v>
      </c>
      <c r="E34" s="2"/>
      <c r="F34" s="2">
        <v>698.72</v>
      </c>
      <c r="G34" s="28">
        <f t="array" ref="G34">G19+E34-F34</f>
        <v>-778.72</v>
      </c>
      <c r="H34" s="2"/>
      <c r="I34" s="7" t="s">
        <v>191</v>
      </c>
      <c r="J34" s="2">
        <v>6.79</v>
      </c>
      <c r="K34" s="117">
        <f>F34-J34</f>
        <v>691.93000000000006</v>
      </c>
    </row>
    <row r="35" spans="1:11" ht="15.45" customHeight="1">
      <c r="A35" s="27">
        <v>71</v>
      </c>
      <c r="B35" s="32" t="s">
        <v>188</v>
      </c>
      <c r="C35" s="7" t="s">
        <v>192</v>
      </c>
      <c r="D35" s="7" t="s">
        <v>81</v>
      </c>
      <c r="E35" s="2"/>
      <c r="F35" s="12">
        <v>44.9</v>
      </c>
      <c r="G35" s="28">
        <f t="array" ref="G35">G134+E35-F35</f>
        <v>-1740.25</v>
      </c>
      <c r="H35" s="2"/>
      <c r="I35" s="7" t="s">
        <v>193</v>
      </c>
      <c r="J35" s="2"/>
      <c r="K35" s="117">
        <f>F35-J35</f>
        <v>44.9</v>
      </c>
    </row>
    <row r="36" spans="1:11" ht="15.45" customHeight="1">
      <c r="A36" s="27">
        <v>72</v>
      </c>
      <c r="B36" s="32" t="s">
        <v>188</v>
      </c>
      <c r="C36" s="7" t="s">
        <v>194</v>
      </c>
      <c r="D36" s="7" t="s">
        <v>195</v>
      </c>
      <c r="E36" s="29">
        <v>4995.7</v>
      </c>
      <c r="F36" s="2"/>
      <c r="G36" s="28">
        <f t="array" ref="G36">G135+E36-F36</f>
        <v>4551.9799999999996</v>
      </c>
      <c r="H36" s="2"/>
      <c r="I36" s="7" t="s">
        <v>196</v>
      </c>
      <c r="J36" s="2"/>
      <c r="K36" s="117">
        <f>F36-J36</f>
        <v>0</v>
      </c>
    </row>
    <row r="37" spans="1:11" ht="15.45" customHeight="1">
      <c r="A37" s="27">
        <v>73</v>
      </c>
      <c r="B37" s="32" t="s">
        <v>188</v>
      </c>
      <c r="C37" s="2"/>
      <c r="D37" s="7" t="s">
        <v>195</v>
      </c>
      <c r="E37" s="12">
        <v>500</v>
      </c>
      <c r="F37" s="2"/>
      <c r="G37" s="28">
        <f t="array" ref="G37">G9+E37-F37</f>
        <v>-203.72000000000003</v>
      </c>
      <c r="H37" s="2"/>
      <c r="I37" s="7" t="s">
        <v>197</v>
      </c>
      <c r="J37" s="2"/>
      <c r="K37" s="117">
        <f>F37-J37</f>
        <v>0</v>
      </c>
    </row>
    <row r="38" spans="1:11" ht="15.45" customHeight="1">
      <c r="A38" s="27">
        <v>74</v>
      </c>
      <c r="B38" s="33" t="s">
        <v>188</v>
      </c>
      <c r="C38" s="7" t="s">
        <v>170</v>
      </c>
      <c r="D38" s="7" t="s">
        <v>81</v>
      </c>
      <c r="E38" s="12">
        <v>67.5</v>
      </c>
      <c r="F38" s="12"/>
      <c r="G38" s="28">
        <f t="array" ref="G38">G23+E38-F38</f>
        <v>67.5</v>
      </c>
      <c r="H38" s="2"/>
      <c r="I38" s="7" t="s">
        <v>197</v>
      </c>
      <c r="J38" s="18"/>
      <c r="K38" s="117">
        <f>F38-J38</f>
        <v>0</v>
      </c>
    </row>
    <row r="39" spans="1:11" ht="15.45" customHeight="1">
      <c r="A39" s="27">
        <v>76</v>
      </c>
      <c r="B39" s="33" t="s">
        <v>198</v>
      </c>
      <c r="C39" s="7" t="s">
        <v>182</v>
      </c>
      <c r="D39" s="7" t="s">
        <v>81</v>
      </c>
      <c r="E39" s="2"/>
      <c r="F39" s="2">
        <v>109.12</v>
      </c>
      <c r="G39" s="28">
        <f t="array" ref="G39">G156+E39-F39</f>
        <v>-109.12</v>
      </c>
      <c r="H39" s="2"/>
      <c r="I39" s="7" t="s">
        <v>191</v>
      </c>
      <c r="J39" s="2"/>
      <c r="K39" s="117">
        <f>F39-J39</f>
        <v>109.12</v>
      </c>
    </row>
    <row r="40" spans="1:11" ht="15.45" customHeight="1">
      <c r="A40" s="27">
        <v>77</v>
      </c>
      <c r="B40" s="33" t="s">
        <v>198</v>
      </c>
      <c r="C40" s="7" t="s">
        <v>199</v>
      </c>
      <c r="D40" s="7" t="s">
        <v>81</v>
      </c>
      <c r="E40" s="12"/>
      <c r="F40" s="12">
        <v>200</v>
      </c>
      <c r="G40" s="28">
        <f t="array" ref="G40">G39+E40-F40</f>
        <v>-309.12</v>
      </c>
      <c r="H40" s="2"/>
      <c r="I40" s="34" t="s">
        <v>200</v>
      </c>
      <c r="J40" s="12"/>
      <c r="K40" s="117">
        <f>F40-J40</f>
        <v>200</v>
      </c>
    </row>
    <row r="41" spans="1:11" ht="15.45" customHeight="1">
      <c r="A41" s="27">
        <v>80</v>
      </c>
      <c r="B41" s="7" t="s">
        <v>203</v>
      </c>
      <c r="C41" s="7" t="s">
        <v>205</v>
      </c>
      <c r="D41" s="7" t="s">
        <v>81</v>
      </c>
      <c r="E41" s="12"/>
      <c r="F41" s="12">
        <v>220.5</v>
      </c>
      <c r="G41" s="28">
        <f t="array" ref="G41">G138+E41-F41</f>
        <v>-220.5</v>
      </c>
      <c r="H41" s="2"/>
      <c r="I41" s="7" t="s">
        <v>206</v>
      </c>
      <c r="J41" s="12"/>
      <c r="K41" s="117">
        <f>F41-J41</f>
        <v>220.5</v>
      </c>
    </row>
    <row r="42" spans="1:11" ht="15.45" customHeight="1">
      <c r="A42" s="27">
        <v>85</v>
      </c>
      <c r="B42" s="33" t="s">
        <v>46</v>
      </c>
      <c r="C42" s="7" t="s">
        <v>209</v>
      </c>
      <c r="D42" s="7" t="s">
        <v>81</v>
      </c>
      <c r="E42" s="12"/>
      <c r="F42" s="12">
        <v>156.47999999999999</v>
      </c>
      <c r="G42" s="28">
        <f t="array" ref="G42">G159+E42-F42</f>
        <v>-156.47999999999999</v>
      </c>
      <c r="H42" s="2"/>
      <c r="I42" s="7" t="s">
        <v>210</v>
      </c>
      <c r="J42" s="12">
        <v>26.08</v>
      </c>
      <c r="K42" s="117">
        <f>F42-J42</f>
        <v>130.39999999999998</v>
      </c>
    </row>
    <row r="43" spans="1:11" ht="15.45" customHeight="1">
      <c r="A43" s="27">
        <v>86</v>
      </c>
      <c r="B43" s="7" t="s">
        <v>46</v>
      </c>
      <c r="C43" s="7" t="s">
        <v>170</v>
      </c>
      <c r="D43" s="7" t="s">
        <v>81</v>
      </c>
      <c r="E43" s="12"/>
      <c r="F43" s="12">
        <v>1692.57</v>
      </c>
      <c r="G43" s="28">
        <f t="array" ref="G43">G42+E43-F43</f>
        <v>-1849.05</v>
      </c>
      <c r="H43" s="2"/>
      <c r="I43" s="7" t="s">
        <v>211</v>
      </c>
      <c r="J43" s="12">
        <v>268.22000000000003</v>
      </c>
      <c r="K43" s="117">
        <f>F43-J43</f>
        <v>1424.35</v>
      </c>
    </row>
    <row r="44" spans="1:11" ht="15.45" customHeight="1">
      <c r="A44" s="27">
        <v>89</v>
      </c>
      <c r="B44" s="7" t="s">
        <v>217</v>
      </c>
      <c r="C44" s="7" t="s">
        <v>218</v>
      </c>
      <c r="D44" s="7" t="s">
        <v>81</v>
      </c>
      <c r="E44" s="12">
        <v>7759.81</v>
      </c>
      <c r="F44" s="12"/>
      <c r="G44" s="28">
        <f t="array" ref="G44">G16+E44-F44</f>
        <v>7727.4100000000008</v>
      </c>
      <c r="H44" s="2"/>
      <c r="I44" s="7" t="s">
        <v>219</v>
      </c>
      <c r="J44" s="12"/>
      <c r="K44" s="117">
        <f>F44-J44</f>
        <v>0</v>
      </c>
    </row>
    <row r="45" spans="1:11" s="131" customFormat="1" ht="15.45" customHeight="1">
      <c r="A45" s="125"/>
      <c r="B45" s="126"/>
      <c r="C45" s="126"/>
      <c r="D45" s="126"/>
      <c r="E45" s="127"/>
      <c r="F45" s="128"/>
      <c r="G45" s="129"/>
      <c r="H45" s="127"/>
      <c r="I45" s="126"/>
      <c r="J45" s="127"/>
      <c r="K45" s="130"/>
    </row>
    <row r="46" spans="1:11" s="131" customFormat="1" ht="15.45" customHeight="1">
      <c r="A46" s="125"/>
      <c r="B46" s="132" t="s">
        <v>479</v>
      </c>
      <c r="C46" s="126"/>
      <c r="D46" s="126"/>
      <c r="E46" s="127"/>
      <c r="F46" s="128"/>
      <c r="G46" s="129"/>
      <c r="H46" s="127"/>
      <c r="I46" s="126"/>
      <c r="J46" s="127"/>
      <c r="K46" s="130"/>
    </row>
    <row r="47" spans="1:11" ht="15.45" customHeight="1">
      <c r="A47" s="27">
        <v>48</v>
      </c>
      <c r="B47" s="7" t="s">
        <v>155</v>
      </c>
      <c r="C47" s="7" t="s">
        <v>95</v>
      </c>
      <c r="D47" s="7" t="s">
        <v>81</v>
      </c>
      <c r="E47" s="12">
        <v>425</v>
      </c>
      <c r="F47" s="12"/>
      <c r="G47" s="28">
        <f t="array" ref="G47">G63+E47-F47</f>
        <v>-5238.3799999999992</v>
      </c>
      <c r="H47" s="2"/>
      <c r="I47" s="7" t="s">
        <v>156</v>
      </c>
      <c r="J47" s="12"/>
      <c r="K47" s="117">
        <f>F47-J47</f>
        <v>0</v>
      </c>
    </row>
    <row r="48" spans="1:11" s="131" customFormat="1" ht="15.45" customHeight="1">
      <c r="A48" s="125"/>
      <c r="B48" s="126"/>
      <c r="C48" s="126"/>
      <c r="D48" s="126"/>
      <c r="E48" s="127"/>
      <c r="F48" s="128"/>
      <c r="G48" s="129"/>
      <c r="H48" s="127"/>
      <c r="I48" s="126"/>
      <c r="J48" s="127"/>
      <c r="K48" s="130"/>
    </row>
    <row r="49" spans="1:11" s="131" customFormat="1" ht="15.45" customHeight="1">
      <c r="A49" s="125"/>
      <c r="B49" s="132" t="s">
        <v>481</v>
      </c>
      <c r="C49" s="126"/>
      <c r="D49" s="126"/>
      <c r="E49" s="127"/>
      <c r="F49" s="128"/>
      <c r="G49" s="129"/>
      <c r="H49" s="127"/>
      <c r="I49" s="126"/>
      <c r="J49" s="127"/>
      <c r="K49" s="130"/>
    </row>
    <row r="50" spans="1:11" ht="15.45" customHeight="1">
      <c r="A50" s="27">
        <v>1</v>
      </c>
      <c r="B50" s="7" t="s">
        <v>79</v>
      </c>
      <c r="C50" s="7" t="s">
        <v>80</v>
      </c>
      <c r="D50" s="7" t="s">
        <v>81</v>
      </c>
      <c r="E50" s="122">
        <v>1000</v>
      </c>
      <c r="F50" s="12"/>
      <c r="G50" s="28">
        <f t="array" ref="G50">G47+E50-F50</f>
        <v>-4238.3799999999992</v>
      </c>
      <c r="H50" s="2"/>
      <c r="I50" s="2"/>
      <c r="J50" s="12"/>
      <c r="K50" s="118"/>
    </row>
    <row r="51" spans="1:11" ht="15.45" customHeight="1">
      <c r="A51" s="27">
        <v>15</v>
      </c>
      <c r="B51" s="7" t="s">
        <v>40</v>
      </c>
      <c r="C51" s="7" t="s">
        <v>108</v>
      </c>
      <c r="D51" s="7" t="s">
        <v>81</v>
      </c>
      <c r="E51" s="122">
        <v>2500</v>
      </c>
      <c r="F51" s="12"/>
      <c r="G51" s="28">
        <f t="array" ref="G51">G52+E51-F51</f>
        <v>1561.4700000000007</v>
      </c>
      <c r="H51" s="2"/>
      <c r="I51" s="7" t="s">
        <v>109</v>
      </c>
      <c r="J51" s="2"/>
      <c r="K51" s="117">
        <f>F51-J51</f>
        <v>0</v>
      </c>
    </row>
    <row r="52" spans="1:11" ht="15.45" customHeight="1">
      <c r="A52" s="27">
        <v>59</v>
      </c>
      <c r="B52" s="7" t="s">
        <v>174</v>
      </c>
      <c r="C52" s="7" t="s">
        <v>80</v>
      </c>
      <c r="D52" s="7" t="s">
        <v>81</v>
      </c>
      <c r="E52" s="122">
        <v>3299.85</v>
      </c>
      <c r="F52" s="12"/>
      <c r="G52" s="28">
        <f t="array" ref="G52">G50+E52-F52</f>
        <v>-938.52999999999929</v>
      </c>
      <c r="H52" s="2"/>
      <c r="I52" s="7" t="s">
        <v>175</v>
      </c>
      <c r="J52" s="12"/>
      <c r="K52" s="117">
        <f>F52-J52</f>
        <v>0</v>
      </c>
    </row>
    <row r="53" spans="1:11" s="131" customFormat="1" ht="15.45" customHeight="1">
      <c r="A53" s="125"/>
      <c r="B53" s="126"/>
      <c r="C53" s="126"/>
      <c r="D53" s="126"/>
      <c r="E53" s="128"/>
      <c r="F53" s="128"/>
      <c r="G53" s="129"/>
      <c r="H53" s="127"/>
      <c r="I53" s="126"/>
      <c r="J53" s="127"/>
      <c r="K53" s="134"/>
    </row>
    <row r="54" spans="1:11" s="131" customFormat="1" ht="15.45" customHeight="1">
      <c r="A54" s="125"/>
      <c r="B54" s="132" t="s">
        <v>478</v>
      </c>
      <c r="C54" s="126"/>
      <c r="D54" s="126"/>
      <c r="E54" s="127"/>
      <c r="F54" s="128"/>
      <c r="G54" s="129"/>
      <c r="H54" s="127"/>
      <c r="I54" s="126"/>
      <c r="J54" s="127"/>
      <c r="K54" s="130"/>
    </row>
    <row r="55" spans="1:11" ht="15.45" customHeight="1">
      <c r="A55" s="27">
        <v>8</v>
      </c>
      <c r="B55" s="7" t="s">
        <v>94</v>
      </c>
      <c r="C55" s="7" t="s">
        <v>97</v>
      </c>
      <c r="D55" s="7" t="s">
        <v>81</v>
      </c>
      <c r="E55" s="2"/>
      <c r="F55" s="12">
        <v>68.39</v>
      </c>
      <c r="G55" s="28">
        <f t="array" ref="G55">G19+E55-F55</f>
        <v>-148.38999999999999</v>
      </c>
      <c r="H55" s="2"/>
      <c r="I55" s="7" t="s">
        <v>98</v>
      </c>
      <c r="J55" s="2"/>
      <c r="K55" s="117">
        <f>F55-J55</f>
        <v>68.39</v>
      </c>
    </row>
    <row r="56" spans="1:11" ht="15.45" customHeight="1">
      <c r="A56" s="27">
        <v>28</v>
      </c>
      <c r="B56" s="7" t="s">
        <v>125</v>
      </c>
      <c r="C56" s="7" t="s">
        <v>97</v>
      </c>
      <c r="D56" s="7" t="s">
        <v>81</v>
      </c>
      <c r="E56" s="12"/>
      <c r="F56" s="12">
        <v>150</v>
      </c>
      <c r="G56" s="28">
        <f t="array" ref="G56">G55+E56-F56</f>
        <v>-298.39</v>
      </c>
      <c r="H56" s="2"/>
      <c r="I56" s="7" t="s">
        <v>126</v>
      </c>
      <c r="J56" s="12"/>
      <c r="K56" s="117">
        <f>F56-J56</f>
        <v>150</v>
      </c>
    </row>
    <row r="57" spans="1:11" ht="15.45" customHeight="1">
      <c r="A57" s="27">
        <v>35</v>
      </c>
      <c r="B57" s="7" t="s">
        <v>135</v>
      </c>
      <c r="C57" s="7" t="s">
        <v>97</v>
      </c>
      <c r="D57" s="7" t="s">
        <v>81</v>
      </c>
      <c r="E57" s="12"/>
      <c r="F57" s="12">
        <v>120</v>
      </c>
      <c r="G57" s="28">
        <f t="array" ref="G57">G56+E57-F57</f>
        <v>-418.39</v>
      </c>
      <c r="H57" s="2"/>
      <c r="I57" s="7" t="s">
        <v>136</v>
      </c>
      <c r="J57" s="2"/>
      <c r="K57" s="117">
        <f>F57-J57</f>
        <v>120</v>
      </c>
    </row>
    <row r="58" spans="1:11" ht="15.45" customHeight="1">
      <c r="A58" s="27">
        <v>45</v>
      </c>
      <c r="B58" s="7" t="s">
        <v>149</v>
      </c>
      <c r="C58" s="7" t="s">
        <v>97</v>
      </c>
      <c r="D58" s="7" t="s">
        <v>81</v>
      </c>
      <c r="E58" s="2"/>
      <c r="F58" s="12">
        <v>90</v>
      </c>
      <c r="G58" s="28">
        <f t="array" ref="G58">G57+E58-F58</f>
        <v>-508.39</v>
      </c>
      <c r="H58" s="2"/>
      <c r="I58" s="7" t="s">
        <v>150</v>
      </c>
      <c r="J58" s="2"/>
      <c r="K58" s="117">
        <f>F58-J58</f>
        <v>90</v>
      </c>
    </row>
    <row r="59" spans="1:11" ht="15.45" customHeight="1">
      <c r="A59" s="27">
        <v>78</v>
      </c>
      <c r="B59" s="7" t="s">
        <v>201</v>
      </c>
      <c r="C59" s="7" t="s">
        <v>97</v>
      </c>
      <c r="D59" s="7" t="s">
        <v>81</v>
      </c>
      <c r="E59" s="2"/>
      <c r="F59" s="2">
        <v>119.45</v>
      </c>
      <c r="G59" s="28">
        <f t="array" ref="G59">G58+E59-F59</f>
        <v>-627.84</v>
      </c>
      <c r="H59" s="2"/>
      <c r="I59" s="7" t="s">
        <v>202</v>
      </c>
      <c r="J59" s="2"/>
      <c r="K59" s="117">
        <f>F59-J59</f>
        <v>119.45</v>
      </c>
    </row>
    <row r="60" spans="1:11" ht="15.45" customHeight="1">
      <c r="A60" s="27">
        <v>119</v>
      </c>
      <c r="B60" s="7" t="s">
        <v>249</v>
      </c>
      <c r="C60" s="7" t="s">
        <v>97</v>
      </c>
      <c r="D60" s="7" t="s">
        <v>81</v>
      </c>
      <c r="E60" s="2"/>
      <c r="F60" s="12">
        <v>65</v>
      </c>
      <c r="G60" s="28">
        <f t="array" ref="G60">G59+E60-F60</f>
        <v>-692.84</v>
      </c>
      <c r="H60" s="2"/>
      <c r="I60" s="7" t="s">
        <v>250</v>
      </c>
      <c r="J60" s="2"/>
      <c r="K60" s="117">
        <f>F60-J60</f>
        <v>65</v>
      </c>
    </row>
    <row r="61" spans="1:11" ht="15.45" customHeight="1">
      <c r="A61" s="27"/>
      <c r="B61" s="7"/>
      <c r="C61" s="7"/>
      <c r="D61" s="7"/>
      <c r="E61" s="2"/>
      <c r="F61" s="12"/>
      <c r="G61" s="28"/>
      <c r="H61" s="2"/>
      <c r="I61" s="7"/>
      <c r="J61" s="2"/>
      <c r="K61" s="117"/>
    </row>
    <row r="62" spans="1:11">
      <c r="B62" s="133" t="s">
        <v>480</v>
      </c>
    </row>
    <row r="63" spans="1:11" ht="15.45" customHeight="1">
      <c r="A63" s="27">
        <v>7</v>
      </c>
      <c r="B63" s="7" t="s">
        <v>94</v>
      </c>
      <c r="C63" s="7" t="s">
        <v>95</v>
      </c>
      <c r="D63" s="7" t="s">
        <v>81</v>
      </c>
      <c r="E63" s="12"/>
      <c r="F63" s="122">
        <v>225.44</v>
      </c>
      <c r="G63" s="28">
        <f t="array" ref="G63">G30+E63-F63</f>
        <v>-5663.3799999999992</v>
      </c>
      <c r="H63" s="2"/>
      <c r="I63" s="7" t="s">
        <v>96</v>
      </c>
      <c r="J63" s="12">
        <v>37.57</v>
      </c>
      <c r="K63" s="117">
        <f>F63-J63</f>
        <v>187.87</v>
      </c>
    </row>
    <row r="65" spans="1:11">
      <c r="B65" s="135" t="s">
        <v>482</v>
      </c>
    </row>
    <row r="66" spans="1:11" ht="15.45" customHeight="1">
      <c r="A66" s="27">
        <v>6</v>
      </c>
      <c r="B66" s="7" t="s">
        <v>39</v>
      </c>
      <c r="C66" s="7" t="s">
        <v>91</v>
      </c>
      <c r="D66" s="7" t="s">
        <v>92</v>
      </c>
      <c r="E66" s="2"/>
      <c r="F66" s="122">
        <v>4.25</v>
      </c>
      <c r="G66" s="28">
        <f t="array" ref="G66">G47+E66-F66</f>
        <v>-5242.6299999999992</v>
      </c>
      <c r="H66" s="2"/>
      <c r="I66" s="7" t="s">
        <v>93</v>
      </c>
      <c r="J66" s="2"/>
      <c r="K66" s="117">
        <f>F66-J66</f>
        <v>4.25</v>
      </c>
    </row>
    <row r="67" spans="1:11" ht="15.45" customHeight="1">
      <c r="A67" s="27">
        <v>9</v>
      </c>
      <c r="B67" s="7" t="s">
        <v>99</v>
      </c>
      <c r="C67" s="7" t="s">
        <v>100</v>
      </c>
      <c r="D67" s="7" t="s">
        <v>92</v>
      </c>
      <c r="E67" s="2"/>
      <c r="F67" s="122">
        <v>4.25</v>
      </c>
      <c r="G67" s="28">
        <f t="array" ref="G67">G156+E67-F67</f>
        <v>-4.25</v>
      </c>
      <c r="H67" s="2"/>
      <c r="I67" s="2"/>
      <c r="J67" s="2"/>
      <c r="K67" s="117">
        <f>F67-J67</f>
        <v>4.25</v>
      </c>
    </row>
    <row r="68" spans="1:11" ht="15" customHeight="1">
      <c r="A68" s="27">
        <v>19</v>
      </c>
      <c r="B68" s="7" t="s">
        <v>116</v>
      </c>
      <c r="C68" s="7" t="s">
        <v>100</v>
      </c>
      <c r="D68" s="7" t="s">
        <v>92</v>
      </c>
      <c r="E68" s="2"/>
      <c r="F68" s="122">
        <v>4.25</v>
      </c>
      <c r="G68" s="28">
        <f t="array" ref="G68">G67+E68-F68</f>
        <v>-8.5</v>
      </c>
      <c r="H68" s="2"/>
      <c r="I68" s="2"/>
      <c r="J68" s="2"/>
      <c r="K68" s="117">
        <f>F68-J68</f>
        <v>4.25</v>
      </c>
    </row>
    <row r="69" spans="1:11" ht="15.45" customHeight="1">
      <c r="A69" s="27">
        <v>30</v>
      </c>
      <c r="B69" s="7" t="s">
        <v>130</v>
      </c>
      <c r="C69" s="7" t="s">
        <v>131</v>
      </c>
      <c r="D69" s="7" t="s">
        <v>132</v>
      </c>
      <c r="E69" s="2"/>
      <c r="F69" s="122">
        <v>4.25</v>
      </c>
      <c r="G69" s="28">
        <f t="array" ref="G69">G68+E69-F69</f>
        <v>-12.75</v>
      </c>
      <c r="H69" s="2"/>
      <c r="I69" s="2"/>
      <c r="J69" s="2"/>
      <c r="K69" s="117">
        <f>F69-J69</f>
        <v>4.25</v>
      </c>
    </row>
    <row r="70" spans="1:11" ht="15.45" customHeight="1">
      <c r="A70" s="27">
        <v>37</v>
      </c>
      <c r="B70" s="7" t="s">
        <v>139</v>
      </c>
      <c r="C70" s="7" t="s">
        <v>100</v>
      </c>
      <c r="D70" s="7" t="s">
        <v>92</v>
      </c>
      <c r="E70" s="2"/>
      <c r="F70" s="122">
        <v>4.25</v>
      </c>
      <c r="G70" s="28">
        <f t="array" ref="G70">G69+E70-F70</f>
        <v>-17</v>
      </c>
      <c r="H70" s="2"/>
      <c r="I70" s="2"/>
      <c r="J70" s="2"/>
      <c r="K70" s="117">
        <f>F70-J70</f>
        <v>4.25</v>
      </c>
    </row>
    <row r="71" spans="1:11" ht="15.45" customHeight="1">
      <c r="A71" s="27">
        <v>47</v>
      </c>
      <c r="B71" s="7" t="s">
        <v>154</v>
      </c>
      <c r="C71" s="7" t="s">
        <v>100</v>
      </c>
      <c r="D71" s="7" t="s">
        <v>92</v>
      </c>
      <c r="E71" s="12"/>
      <c r="F71" s="122">
        <v>4.25</v>
      </c>
      <c r="G71" s="28">
        <f t="array" ref="G71">G70+E71-F71</f>
        <v>-21.25</v>
      </c>
      <c r="H71" s="2"/>
      <c r="I71" s="30"/>
      <c r="J71" s="12"/>
      <c r="K71" s="117">
        <f>F71-J71</f>
        <v>4.25</v>
      </c>
    </row>
    <row r="72" spans="1:11" ht="15.45" customHeight="1">
      <c r="A72" s="27">
        <v>61</v>
      </c>
      <c r="B72" s="7" t="s">
        <v>176</v>
      </c>
      <c r="C72" s="7" t="s">
        <v>177</v>
      </c>
      <c r="D72" s="7" t="s">
        <v>92</v>
      </c>
      <c r="E72" s="2"/>
      <c r="F72" s="122">
        <v>4.25</v>
      </c>
      <c r="G72" s="28">
        <f t="array" ref="G72">G71+E72-F72</f>
        <v>-25.5</v>
      </c>
      <c r="H72" s="2"/>
      <c r="I72" s="2"/>
      <c r="J72" s="2"/>
      <c r="K72" s="117">
        <f>F72-J72</f>
        <v>4.25</v>
      </c>
    </row>
    <row r="73" spans="1:11" ht="15.45" customHeight="1">
      <c r="A73" s="27">
        <v>79</v>
      </c>
      <c r="B73" s="7" t="s">
        <v>203</v>
      </c>
      <c r="C73" s="7" t="s">
        <v>204</v>
      </c>
      <c r="D73" s="7" t="s">
        <v>92</v>
      </c>
      <c r="E73" s="2"/>
      <c r="F73" s="122">
        <v>4.25</v>
      </c>
      <c r="G73" s="28">
        <f t="array" ref="G73">G72+E73-F73</f>
        <v>-29.75</v>
      </c>
      <c r="H73" s="2"/>
      <c r="I73" s="2"/>
      <c r="J73" s="2"/>
      <c r="K73" s="117">
        <f>F73-J73</f>
        <v>4.25</v>
      </c>
    </row>
    <row r="74" spans="1:11" ht="15.45" customHeight="1">
      <c r="A74" s="27">
        <v>92</v>
      </c>
      <c r="B74" s="7" t="s">
        <v>223</v>
      </c>
      <c r="C74" s="7" t="s">
        <v>204</v>
      </c>
      <c r="D74" s="7" t="s">
        <v>92</v>
      </c>
      <c r="E74" s="2"/>
      <c r="F74" s="122">
        <v>4.25</v>
      </c>
      <c r="G74" s="28">
        <f t="array" ref="G74">G73+E74-F74</f>
        <v>-34</v>
      </c>
      <c r="H74" s="2"/>
      <c r="I74" s="2"/>
      <c r="J74" s="12"/>
      <c r="K74" s="117">
        <f>F74-J74</f>
        <v>4.25</v>
      </c>
    </row>
    <row r="75" spans="1:11" ht="15.45" customHeight="1">
      <c r="A75" s="27">
        <v>101</v>
      </c>
      <c r="B75" s="7" t="s">
        <v>231</v>
      </c>
      <c r="C75" s="7" t="s">
        <v>204</v>
      </c>
      <c r="D75" s="7" t="s">
        <v>92</v>
      </c>
      <c r="E75" s="12"/>
      <c r="F75" s="122">
        <v>42.63</v>
      </c>
      <c r="G75" s="28">
        <f t="array" ref="G75">G74+E75-F75</f>
        <v>-76.63</v>
      </c>
      <c r="H75" s="2"/>
      <c r="I75" s="2"/>
      <c r="J75" s="12"/>
      <c r="K75" s="117">
        <f>F75-J75</f>
        <v>42.63</v>
      </c>
    </row>
    <row r="76" spans="1:11" ht="15.45" customHeight="1">
      <c r="A76" s="27">
        <v>106</v>
      </c>
      <c r="B76" s="7" t="s">
        <v>235</v>
      </c>
      <c r="C76" s="7" t="s">
        <v>177</v>
      </c>
      <c r="D76" s="7" t="s">
        <v>92</v>
      </c>
      <c r="E76" s="12"/>
      <c r="F76" s="122">
        <v>4.25</v>
      </c>
      <c r="G76" s="28">
        <f t="array" ref="G76">G75+E76-F76</f>
        <v>-80.88</v>
      </c>
      <c r="H76" s="2"/>
      <c r="I76" s="2"/>
      <c r="J76" s="12"/>
      <c r="K76" s="117">
        <f>F76-J76</f>
        <v>4.25</v>
      </c>
    </row>
    <row r="77" spans="1:11" ht="15.45" customHeight="1">
      <c r="A77" s="27">
        <v>114</v>
      </c>
      <c r="B77" s="7" t="s">
        <v>245</v>
      </c>
      <c r="C77" s="7" t="s">
        <v>177</v>
      </c>
      <c r="D77" s="7" t="s">
        <v>92</v>
      </c>
      <c r="E77" s="12"/>
      <c r="F77" s="121">
        <v>4.25</v>
      </c>
      <c r="G77" s="28">
        <f t="array" ref="G77">G76+E77-F77</f>
        <v>-85.13</v>
      </c>
      <c r="H77" s="2"/>
      <c r="I77" s="2"/>
      <c r="J77" s="12"/>
      <c r="K77" s="117">
        <f>F77-J77</f>
        <v>4.25</v>
      </c>
    </row>
    <row r="78" spans="1:11" ht="15.45" customHeight="1">
      <c r="A78" s="27"/>
      <c r="B78" s="7"/>
      <c r="C78" s="7"/>
      <c r="D78" s="7"/>
      <c r="E78" s="12"/>
      <c r="F78" s="128"/>
      <c r="G78" s="28"/>
      <c r="H78" s="2"/>
      <c r="I78" s="2"/>
      <c r="J78" s="12"/>
      <c r="K78" s="117"/>
    </row>
    <row r="79" spans="1:11" ht="15.45" customHeight="1">
      <c r="A79" s="27"/>
      <c r="B79" s="124" t="s">
        <v>483</v>
      </c>
      <c r="C79" s="7"/>
      <c r="D79" s="7"/>
      <c r="E79" s="12"/>
      <c r="F79" s="128"/>
      <c r="G79" s="28"/>
      <c r="H79" s="2"/>
      <c r="I79" s="2"/>
      <c r="J79" s="12"/>
      <c r="K79" s="117"/>
    </row>
    <row r="80" spans="1:11" ht="15.45" customHeight="1">
      <c r="A80" s="27">
        <v>4</v>
      </c>
      <c r="B80" s="7" t="s">
        <v>39</v>
      </c>
      <c r="C80" s="7" t="s">
        <v>89</v>
      </c>
      <c r="D80" s="7" t="s">
        <v>87</v>
      </c>
      <c r="E80" s="12"/>
      <c r="F80" s="122">
        <v>58.3</v>
      </c>
      <c r="G80" s="28">
        <f t="array" ref="G80">G8+E80-F80</f>
        <v>-14.799999999999997</v>
      </c>
      <c r="H80" s="2"/>
      <c r="I80" s="7" t="s">
        <v>23</v>
      </c>
      <c r="J80" s="12">
        <v>2.78</v>
      </c>
      <c r="K80" s="117">
        <f>F80-J80</f>
        <v>55.519999999999996</v>
      </c>
    </row>
    <row r="81" spans="1:11" ht="15.45" customHeight="1">
      <c r="A81" s="27">
        <v>14</v>
      </c>
      <c r="B81" s="7" t="s">
        <v>40</v>
      </c>
      <c r="C81" s="7" t="s">
        <v>89</v>
      </c>
      <c r="D81" s="7" t="s">
        <v>87</v>
      </c>
      <c r="E81" s="2"/>
      <c r="F81" s="122">
        <v>62.66</v>
      </c>
      <c r="G81" s="28">
        <f t="array" ref="G81">G80+E81-F81</f>
        <v>-77.459999999999994</v>
      </c>
      <c r="H81" s="2"/>
      <c r="I81" s="7" t="s">
        <v>23</v>
      </c>
      <c r="J81" s="2">
        <v>2.98</v>
      </c>
      <c r="K81" s="117">
        <f>F81-J81</f>
        <v>59.68</v>
      </c>
    </row>
    <row r="82" spans="1:11" ht="15.45" customHeight="1">
      <c r="A82" s="27">
        <v>23</v>
      </c>
      <c r="B82" s="7" t="s">
        <v>41</v>
      </c>
      <c r="C82" s="7" t="s">
        <v>89</v>
      </c>
      <c r="D82" s="7" t="s">
        <v>87</v>
      </c>
      <c r="E82" s="29"/>
      <c r="F82" s="122">
        <v>76.31</v>
      </c>
      <c r="G82" s="28">
        <f t="array" ref="G82">G81+E82-F82</f>
        <v>-153.76999999999998</v>
      </c>
      <c r="H82" s="2"/>
      <c r="I82" s="7" t="s">
        <v>23</v>
      </c>
      <c r="J82" s="2">
        <v>3.63</v>
      </c>
      <c r="K82" s="117">
        <f>F82-J82</f>
        <v>72.680000000000007</v>
      </c>
    </row>
    <row r="83" spans="1:11" ht="15.45" customHeight="1">
      <c r="A83" s="27">
        <v>33</v>
      </c>
      <c r="B83" s="7" t="s">
        <v>42</v>
      </c>
      <c r="C83" s="7" t="s">
        <v>89</v>
      </c>
      <c r="D83" s="7" t="s">
        <v>87</v>
      </c>
      <c r="E83" s="12"/>
      <c r="F83" s="122">
        <v>80.58</v>
      </c>
      <c r="G83" s="28">
        <f t="array" ref="G83">G82+E83-F83</f>
        <v>-234.34999999999997</v>
      </c>
      <c r="H83" s="2"/>
      <c r="I83" s="7" t="s">
        <v>23</v>
      </c>
      <c r="J83" s="2">
        <v>3.84</v>
      </c>
      <c r="K83" s="117">
        <f>F83-J83</f>
        <v>76.739999999999995</v>
      </c>
    </row>
    <row r="84" spans="1:11" ht="15.45" customHeight="1">
      <c r="A84" s="27">
        <v>40</v>
      </c>
      <c r="B84" s="7" t="s">
        <v>43</v>
      </c>
      <c r="C84" s="7" t="s">
        <v>89</v>
      </c>
      <c r="D84" s="7" t="s">
        <v>87</v>
      </c>
      <c r="E84" s="12"/>
      <c r="F84" s="122">
        <v>66.72</v>
      </c>
      <c r="G84" s="28">
        <f t="array" ref="G84">G83+E84-F84</f>
        <v>-301.06999999999994</v>
      </c>
      <c r="H84" s="2"/>
      <c r="I84" s="7" t="s">
        <v>23</v>
      </c>
      <c r="J84" s="12">
        <v>3.18</v>
      </c>
      <c r="K84" s="117">
        <f>F84-J84</f>
        <v>63.54</v>
      </c>
    </row>
    <row r="85" spans="1:11" ht="15.45" customHeight="1">
      <c r="A85" s="27">
        <v>52</v>
      </c>
      <c r="B85" s="7" t="s">
        <v>44</v>
      </c>
      <c r="C85" s="7" t="s">
        <v>160</v>
      </c>
      <c r="D85" s="7" t="s">
        <v>87</v>
      </c>
      <c r="E85" s="12"/>
      <c r="F85" s="122">
        <v>63.32</v>
      </c>
      <c r="G85" s="28">
        <f t="array" ref="G85">G84+E85-F85</f>
        <v>-364.38999999999993</v>
      </c>
      <c r="H85" s="2"/>
      <c r="I85" s="7" t="s">
        <v>23</v>
      </c>
      <c r="J85" s="12">
        <v>3.02</v>
      </c>
      <c r="K85" s="117">
        <f>F85-J85</f>
        <v>60.3</v>
      </c>
    </row>
    <row r="86" spans="1:11" ht="15.45" customHeight="1">
      <c r="A86" s="27">
        <v>63</v>
      </c>
      <c r="B86" s="7" t="s">
        <v>45</v>
      </c>
      <c r="C86" s="7" t="s">
        <v>160</v>
      </c>
      <c r="D86" s="7" t="s">
        <v>87</v>
      </c>
      <c r="E86" s="12"/>
      <c r="F86" s="122">
        <v>52.11</v>
      </c>
      <c r="G86" s="28">
        <f t="array" ref="G86">G85+E86-F86</f>
        <v>-416.49999999999994</v>
      </c>
      <c r="H86" s="2"/>
      <c r="I86" s="7" t="s">
        <v>23</v>
      </c>
      <c r="J86" s="12">
        <v>2.48</v>
      </c>
      <c r="K86" s="117">
        <f>F86-J86</f>
        <v>49.63</v>
      </c>
    </row>
    <row r="87" spans="1:11" ht="15.45" customHeight="1">
      <c r="A87" s="27">
        <v>84</v>
      </c>
      <c r="B87" s="33" t="s">
        <v>46</v>
      </c>
      <c r="C87" s="7" t="s">
        <v>160</v>
      </c>
      <c r="D87" s="7" t="s">
        <v>87</v>
      </c>
      <c r="E87" s="12"/>
      <c r="F87" s="122">
        <v>72.010000000000005</v>
      </c>
      <c r="G87" s="28">
        <f t="array" ref="G87">G86+E87-F87</f>
        <v>-488.50999999999993</v>
      </c>
      <c r="H87" s="2"/>
      <c r="I87" s="7" t="s">
        <v>23</v>
      </c>
      <c r="J87" s="12">
        <v>3.43</v>
      </c>
      <c r="K87" s="117">
        <f>F87-J87</f>
        <v>68.58</v>
      </c>
    </row>
    <row r="88" spans="1:11" ht="15.45" customHeight="1">
      <c r="A88" s="27">
        <v>95</v>
      </c>
      <c r="B88" s="7" t="s">
        <v>47</v>
      </c>
      <c r="C88" s="7" t="s">
        <v>160</v>
      </c>
      <c r="D88" s="7" t="s">
        <v>87</v>
      </c>
      <c r="E88" s="29"/>
      <c r="F88" s="122">
        <v>54.19</v>
      </c>
      <c r="G88" s="28">
        <f t="array" ref="G88">G87+E88-F88</f>
        <v>-542.69999999999993</v>
      </c>
      <c r="H88" s="2"/>
      <c r="I88" s="7" t="s">
        <v>23</v>
      </c>
      <c r="J88" s="2">
        <v>2.58</v>
      </c>
      <c r="K88" s="117">
        <f>F88-J88</f>
        <v>51.61</v>
      </c>
    </row>
    <row r="89" spans="1:11" ht="15.45" customHeight="1">
      <c r="A89" s="27">
        <v>103</v>
      </c>
      <c r="B89" s="7" t="s">
        <v>48</v>
      </c>
      <c r="C89" s="7" t="s">
        <v>89</v>
      </c>
      <c r="D89" s="7" t="s">
        <v>87</v>
      </c>
      <c r="E89" s="12"/>
      <c r="F89" s="123">
        <v>55.19</v>
      </c>
      <c r="G89" s="28">
        <f t="array" ref="G89">G88+E89-F89</f>
        <v>-597.88999999999987</v>
      </c>
      <c r="H89" s="2"/>
      <c r="I89" s="7" t="s">
        <v>23</v>
      </c>
      <c r="J89" s="2">
        <v>2.63</v>
      </c>
      <c r="K89" s="117">
        <f>F89-J89</f>
        <v>52.559999999999995</v>
      </c>
    </row>
    <row r="90" spans="1:11" ht="15.45" customHeight="1">
      <c r="A90" s="27">
        <v>108</v>
      </c>
      <c r="B90" s="7" t="s">
        <v>49</v>
      </c>
      <c r="C90" s="7" t="s">
        <v>160</v>
      </c>
      <c r="D90" s="7" t="s">
        <v>87</v>
      </c>
      <c r="E90" s="12"/>
      <c r="F90" s="123">
        <v>62.28</v>
      </c>
      <c r="G90" s="28">
        <f t="array" ref="G90">G89+E90-F90</f>
        <v>-660.16999999999985</v>
      </c>
      <c r="H90" s="2"/>
      <c r="I90" s="7" t="s">
        <v>23</v>
      </c>
      <c r="J90" s="12">
        <v>2.97</v>
      </c>
      <c r="K90" s="117">
        <f>F90-J90</f>
        <v>59.31</v>
      </c>
    </row>
    <row r="91" spans="1:11" ht="15.45" customHeight="1">
      <c r="A91" s="27">
        <v>117</v>
      </c>
      <c r="B91" s="7" t="s">
        <v>50</v>
      </c>
      <c r="C91" s="7" t="s">
        <v>160</v>
      </c>
      <c r="D91" s="7" t="s">
        <v>87</v>
      </c>
      <c r="E91" s="12"/>
      <c r="F91" s="121">
        <v>54.41</v>
      </c>
      <c r="G91" s="28">
        <f t="array" ref="G91">G90+E91-F91</f>
        <v>-714.57999999999981</v>
      </c>
      <c r="H91" s="2"/>
      <c r="I91" s="7" t="s">
        <v>23</v>
      </c>
      <c r="J91" s="12"/>
      <c r="K91" s="117">
        <f>F91-J91</f>
        <v>54.41</v>
      </c>
    </row>
    <row r="92" spans="1:11" s="131" customFormat="1" ht="15.45" customHeight="1">
      <c r="A92" s="125"/>
      <c r="B92" s="126"/>
      <c r="C92" s="126"/>
      <c r="D92" s="126"/>
      <c r="E92" s="128"/>
      <c r="F92" s="127"/>
      <c r="G92" s="129"/>
      <c r="H92" s="127"/>
      <c r="I92" s="126"/>
      <c r="J92" s="128"/>
      <c r="K92" s="134"/>
    </row>
    <row r="93" spans="1:11" s="131" customFormat="1" ht="15.45" customHeight="1">
      <c r="A93" s="125"/>
      <c r="B93" s="132" t="s">
        <v>22</v>
      </c>
      <c r="C93" s="126"/>
      <c r="D93" s="126"/>
      <c r="E93" s="128"/>
      <c r="F93" s="127"/>
      <c r="G93" s="129"/>
      <c r="H93" s="127"/>
      <c r="I93" s="126"/>
      <c r="J93" s="128"/>
      <c r="K93" s="134"/>
    </row>
    <row r="94" spans="1:11" ht="15.45" customHeight="1">
      <c r="A94" s="27">
        <v>5</v>
      </c>
      <c r="B94" s="7" t="s">
        <v>39</v>
      </c>
      <c r="C94" s="7" t="s">
        <v>90</v>
      </c>
      <c r="D94" s="7" t="s">
        <v>87</v>
      </c>
      <c r="E94" s="12"/>
      <c r="F94" s="122">
        <v>82.75</v>
      </c>
      <c r="G94" s="28">
        <f t="array" ref="G94">G91+E94-F94</f>
        <v>-797.32999999999981</v>
      </c>
      <c r="H94" s="2"/>
      <c r="I94" s="7" t="s">
        <v>22</v>
      </c>
      <c r="J94" s="12">
        <v>3.94</v>
      </c>
      <c r="K94" s="117">
        <f>F94-J94</f>
        <v>78.81</v>
      </c>
    </row>
    <row r="95" spans="1:11" ht="15.45" customHeight="1">
      <c r="A95" s="27">
        <v>13</v>
      </c>
      <c r="B95" s="7" t="s">
        <v>40</v>
      </c>
      <c r="C95" s="7" t="s">
        <v>90</v>
      </c>
      <c r="D95" s="7" t="s">
        <v>87</v>
      </c>
      <c r="E95" s="2"/>
      <c r="F95" s="122">
        <v>21.75</v>
      </c>
      <c r="G95" s="28">
        <f t="array" ref="G95">G94+E95-F95</f>
        <v>-819.07999999999981</v>
      </c>
      <c r="H95" s="2"/>
      <c r="I95" s="7" t="s">
        <v>22</v>
      </c>
      <c r="J95" s="2">
        <v>1.04</v>
      </c>
      <c r="K95" s="117">
        <f>F95-J95</f>
        <v>20.71</v>
      </c>
    </row>
    <row r="96" spans="1:11" ht="15.45" customHeight="1">
      <c r="A96" s="27">
        <v>22</v>
      </c>
      <c r="B96" s="7" t="s">
        <v>41</v>
      </c>
      <c r="C96" s="7" t="s">
        <v>90</v>
      </c>
      <c r="D96" s="7" t="s">
        <v>87</v>
      </c>
      <c r="E96" s="29"/>
      <c r="F96" s="122">
        <v>9.27</v>
      </c>
      <c r="G96" s="28">
        <f t="array" ref="G96">G95+E96-F96</f>
        <v>-828.3499999999998</v>
      </c>
      <c r="H96" s="2"/>
      <c r="I96" s="7" t="s">
        <v>22</v>
      </c>
      <c r="J96" s="2">
        <v>0.44</v>
      </c>
      <c r="K96" s="117">
        <f>F96-J96</f>
        <v>8.83</v>
      </c>
    </row>
    <row r="97" spans="1:11" ht="15.45" customHeight="1">
      <c r="A97" s="27">
        <v>32</v>
      </c>
      <c r="B97" s="7" t="s">
        <v>42</v>
      </c>
      <c r="C97" s="7" t="s">
        <v>90</v>
      </c>
      <c r="D97" s="7" t="s">
        <v>87</v>
      </c>
      <c r="E97" s="12"/>
      <c r="F97" s="121">
        <v>26.28</v>
      </c>
      <c r="G97" s="28">
        <f t="array" ref="G97">G96+E97-F97</f>
        <v>-854.62999999999977</v>
      </c>
      <c r="H97" s="2"/>
      <c r="I97" s="7" t="s">
        <v>22</v>
      </c>
      <c r="J97" s="2">
        <v>1.25</v>
      </c>
      <c r="K97" s="117">
        <f>F97-J97</f>
        <v>25.03</v>
      </c>
    </row>
    <row r="98" spans="1:11" ht="15.45" customHeight="1">
      <c r="A98" s="27">
        <v>39</v>
      </c>
      <c r="B98" s="7" t="s">
        <v>43</v>
      </c>
      <c r="C98" s="7" t="s">
        <v>141</v>
      </c>
      <c r="D98" s="7" t="s">
        <v>87</v>
      </c>
      <c r="E98" s="2"/>
      <c r="F98" s="122">
        <v>40.340000000000003</v>
      </c>
      <c r="G98" s="28">
        <f t="array" ref="G98">G97+E98-F98</f>
        <v>-894.9699999999998</v>
      </c>
      <c r="H98" s="2"/>
      <c r="I98" s="7" t="s">
        <v>22</v>
      </c>
      <c r="J98" s="2">
        <v>1.92</v>
      </c>
      <c r="K98" s="117">
        <f>F98-J98</f>
        <v>38.42</v>
      </c>
    </row>
    <row r="99" spans="1:11" ht="15.45" customHeight="1">
      <c r="A99" s="27">
        <v>51</v>
      </c>
      <c r="B99" s="7" t="s">
        <v>44</v>
      </c>
      <c r="C99" s="7" t="s">
        <v>141</v>
      </c>
      <c r="D99" s="7" t="s">
        <v>87</v>
      </c>
      <c r="E99" s="2"/>
      <c r="F99" s="122">
        <v>28.81</v>
      </c>
      <c r="G99" s="28">
        <f t="array" ref="G99">G98+E99-F99</f>
        <v>-923.77999999999975</v>
      </c>
      <c r="H99" s="2"/>
      <c r="I99" s="7" t="s">
        <v>22</v>
      </c>
      <c r="J99" s="12">
        <v>1.37</v>
      </c>
      <c r="K99" s="117">
        <f>F99-J99</f>
        <v>27.439999999999998</v>
      </c>
    </row>
    <row r="100" spans="1:11" ht="15.45" customHeight="1">
      <c r="A100" s="27">
        <v>62</v>
      </c>
      <c r="B100" s="7" t="s">
        <v>45</v>
      </c>
      <c r="C100" s="7" t="s">
        <v>90</v>
      </c>
      <c r="D100" s="7" t="s">
        <v>87</v>
      </c>
      <c r="E100" s="12"/>
      <c r="F100" s="122">
        <v>20.71</v>
      </c>
      <c r="G100" s="28">
        <f t="array" ref="G100">G99+E100-F100</f>
        <v>-944.48999999999978</v>
      </c>
      <c r="H100" s="2"/>
      <c r="I100" s="7" t="s">
        <v>22</v>
      </c>
      <c r="J100" s="12">
        <v>0.99</v>
      </c>
      <c r="K100" s="117">
        <f>F100-J100</f>
        <v>19.720000000000002</v>
      </c>
    </row>
    <row r="101" spans="1:11" ht="15.45" customHeight="1">
      <c r="A101" s="27">
        <v>83</v>
      </c>
      <c r="B101" s="7" t="s">
        <v>46</v>
      </c>
      <c r="C101" s="7" t="s">
        <v>90</v>
      </c>
      <c r="D101" s="7" t="s">
        <v>87</v>
      </c>
      <c r="E101" s="12"/>
      <c r="F101" s="122">
        <v>29.05</v>
      </c>
      <c r="G101" s="28">
        <f t="array" ref="G101">G100+E101-F101</f>
        <v>-973.53999999999974</v>
      </c>
      <c r="H101" s="2"/>
      <c r="I101" s="7" t="s">
        <v>22</v>
      </c>
      <c r="J101" s="12">
        <v>1.38</v>
      </c>
      <c r="K101" s="117">
        <f>F101-J101</f>
        <v>27.67</v>
      </c>
    </row>
    <row r="102" spans="1:11" ht="15.45" customHeight="1">
      <c r="A102" s="27">
        <v>96</v>
      </c>
      <c r="B102" s="7" t="s">
        <v>47</v>
      </c>
      <c r="C102" s="7" t="s">
        <v>141</v>
      </c>
      <c r="D102" s="7" t="s">
        <v>87</v>
      </c>
      <c r="E102" s="12"/>
      <c r="F102" s="122">
        <v>109.91</v>
      </c>
      <c r="G102" s="28">
        <f t="array" ref="G102">G101+E102-F102</f>
        <v>-1083.4499999999998</v>
      </c>
      <c r="H102" s="2"/>
      <c r="I102" s="7" t="s">
        <v>22</v>
      </c>
      <c r="J102" s="12">
        <v>5.23</v>
      </c>
      <c r="K102" s="117">
        <f>F102-J102</f>
        <v>104.67999999999999</v>
      </c>
    </row>
    <row r="103" spans="1:11" ht="15.45" customHeight="1">
      <c r="A103" s="27">
        <v>104</v>
      </c>
      <c r="B103" s="7" t="s">
        <v>48</v>
      </c>
      <c r="C103" s="7" t="s">
        <v>141</v>
      </c>
      <c r="D103" s="7" t="s">
        <v>87</v>
      </c>
      <c r="E103" s="12"/>
      <c r="F103" s="122">
        <v>179.43</v>
      </c>
      <c r="G103" s="28">
        <f t="array" ref="G103">G102+E103-F103</f>
        <v>-1262.8799999999999</v>
      </c>
      <c r="H103" s="2"/>
      <c r="I103" s="7" t="s">
        <v>22</v>
      </c>
      <c r="J103" s="12">
        <v>8.5399999999999991</v>
      </c>
      <c r="K103" s="117">
        <f>F103-J103</f>
        <v>170.89000000000001</v>
      </c>
    </row>
    <row r="104" spans="1:11" ht="15.45" customHeight="1">
      <c r="A104" s="27">
        <v>109</v>
      </c>
      <c r="B104" s="7" t="s">
        <v>49</v>
      </c>
      <c r="C104" s="7" t="s">
        <v>141</v>
      </c>
      <c r="D104" s="7" t="s">
        <v>87</v>
      </c>
      <c r="E104" s="12"/>
      <c r="F104" s="123">
        <v>114.57</v>
      </c>
      <c r="G104" s="28">
        <f t="array" ref="G104">G103+E104-F104</f>
        <v>-1377.4499999999998</v>
      </c>
      <c r="H104" s="2"/>
      <c r="I104" s="7" t="s">
        <v>22</v>
      </c>
      <c r="J104" s="12">
        <v>5.46</v>
      </c>
      <c r="K104" s="117">
        <f>F104-J104</f>
        <v>109.11</v>
      </c>
    </row>
    <row r="105" spans="1:11" ht="15.45" customHeight="1">
      <c r="A105" s="27">
        <v>118</v>
      </c>
      <c r="B105" s="7" t="s">
        <v>50</v>
      </c>
      <c r="C105" s="7" t="s">
        <v>141</v>
      </c>
      <c r="D105" s="7" t="s">
        <v>87</v>
      </c>
      <c r="E105" s="12"/>
      <c r="F105" s="123">
        <v>64.459999999999994</v>
      </c>
      <c r="G105" s="28">
        <f t="array" ref="G105">G104+E105-F105</f>
        <v>-1441.9099999999999</v>
      </c>
      <c r="H105" s="2"/>
      <c r="I105" s="7" t="s">
        <v>22</v>
      </c>
      <c r="J105" s="12"/>
      <c r="K105" s="117">
        <f>F105-J105</f>
        <v>64.459999999999994</v>
      </c>
    </row>
    <row r="106" spans="1:11" ht="15.45" customHeight="1">
      <c r="A106" s="27"/>
      <c r="B106" s="7"/>
      <c r="C106" s="7"/>
      <c r="D106" s="7"/>
      <c r="E106" s="12"/>
      <c r="F106" s="123"/>
      <c r="G106" s="28"/>
      <c r="H106" s="2"/>
      <c r="I106" s="7"/>
      <c r="J106" s="12"/>
      <c r="K106" s="117"/>
    </row>
    <row r="107" spans="1:11" ht="15.45" customHeight="1">
      <c r="A107" s="27"/>
      <c r="B107" s="124" t="s">
        <v>21</v>
      </c>
      <c r="C107" s="7"/>
      <c r="D107" s="7"/>
      <c r="E107" s="12"/>
      <c r="F107" s="123"/>
      <c r="G107" s="28"/>
      <c r="H107" s="2"/>
      <c r="I107" s="7"/>
      <c r="J107" s="12"/>
      <c r="K107" s="117"/>
    </row>
    <row r="108" spans="1:11" ht="15.45" customHeight="1">
      <c r="A108" s="27">
        <v>18</v>
      </c>
      <c r="B108" s="7" t="s">
        <v>57</v>
      </c>
      <c r="C108" s="7" t="s">
        <v>115</v>
      </c>
      <c r="D108" s="7" t="s">
        <v>87</v>
      </c>
      <c r="E108" s="12"/>
      <c r="F108" s="2">
        <v>318.14999999999998</v>
      </c>
      <c r="G108" s="28">
        <f t="array" ref="G108">G143+E108-F108</f>
        <v>-1433.4299999999998</v>
      </c>
      <c r="H108" s="2"/>
      <c r="I108" s="7" t="s">
        <v>21</v>
      </c>
      <c r="J108" s="2"/>
      <c r="K108" s="117">
        <f>F108-J108</f>
        <v>318.14999999999998</v>
      </c>
    </row>
    <row r="109" spans="1:11" ht="15.45" customHeight="1">
      <c r="A109" s="27">
        <v>27</v>
      </c>
      <c r="B109" s="7" t="s">
        <v>58</v>
      </c>
      <c r="C109" s="7" t="s">
        <v>115</v>
      </c>
      <c r="D109" s="7" t="s">
        <v>87</v>
      </c>
      <c r="E109" s="2"/>
      <c r="F109" s="12">
        <v>101.75</v>
      </c>
      <c r="G109" s="28">
        <f t="array" ref="G109">G108+E109-F109</f>
        <v>-1535.1799999999998</v>
      </c>
      <c r="H109" s="2"/>
      <c r="I109" s="7" t="s">
        <v>21</v>
      </c>
      <c r="J109" s="2"/>
      <c r="K109" s="117">
        <f>F109-J109</f>
        <v>101.75</v>
      </c>
    </row>
    <row r="110" spans="1:11" ht="15.45" customHeight="1">
      <c r="A110" s="27">
        <v>34</v>
      </c>
      <c r="B110" s="7" t="s">
        <v>59</v>
      </c>
      <c r="C110" s="7" t="s">
        <v>115</v>
      </c>
      <c r="D110" s="7" t="s">
        <v>87</v>
      </c>
      <c r="E110" s="7" t="s">
        <v>134</v>
      </c>
      <c r="F110" s="12">
        <v>97.54</v>
      </c>
      <c r="G110" s="28">
        <v>18738.77</v>
      </c>
      <c r="H110" s="2"/>
      <c r="I110" s="7" t="s">
        <v>21</v>
      </c>
      <c r="J110" s="12"/>
      <c r="K110" s="117">
        <f>F110-J110</f>
        <v>97.54</v>
      </c>
    </row>
    <row r="111" spans="1:11" ht="15.45" customHeight="1">
      <c r="A111" s="27">
        <v>42</v>
      </c>
      <c r="B111" s="7" t="s">
        <v>60</v>
      </c>
      <c r="C111" s="7" t="s">
        <v>115</v>
      </c>
      <c r="D111" s="7" t="s">
        <v>87</v>
      </c>
      <c r="E111" s="2"/>
      <c r="F111" s="12">
        <v>720.01</v>
      </c>
      <c r="G111" s="28">
        <f t="array" ref="G111">G110+E111-F111</f>
        <v>18018.760000000002</v>
      </c>
      <c r="H111" s="2"/>
      <c r="I111" s="7" t="s">
        <v>21</v>
      </c>
      <c r="J111" s="2"/>
      <c r="K111" s="117">
        <f>F111-J111</f>
        <v>720.01</v>
      </c>
    </row>
    <row r="112" spans="1:11" ht="15.45" customHeight="1">
      <c r="A112" s="27">
        <v>54</v>
      </c>
      <c r="B112" s="7" t="s">
        <v>61</v>
      </c>
      <c r="C112" s="7" t="s">
        <v>164</v>
      </c>
      <c r="D112" s="7" t="s">
        <v>87</v>
      </c>
      <c r="E112" s="12"/>
      <c r="F112" s="12">
        <v>215.41</v>
      </c>
      <c r="G112" s="28">
        <f t="array" ref="G112">G111+E112-F112</f>
        <v>17803.350000000002</v>
      </c>
      <c r="H112" s="2"/>
      <c r="I112" s="7" t="s">
        <v>21</v>
      </c>
      <c r="J112" s="12"/>
      <c r="K112" s="117">
        <f>F112-J112</f>
        <v>215.41</v>
      </c>
    </row>
    <row r="113" spans="1:11" ht="15.45" customHeight="1">
      <c r="A113" s="27">
        <v>65</v>
      </c>
      <c r="B113" s="7" t="s">
        <v>62</v>
      </c>
      <c r="C113" s="7" t="s">
        <v>115</v>
      </c>
      <c r="D113" s="7" t="s">
        <v>87</v>
      </c>
      <c r="E113" s="12"/>
      <c r="F113" s="28">
        <v>206.43</v>
      </c>
      <c r="G113" s="28">
        <f t="array" ref="G113">G112+E113-F113</f>
        <v>17596.920000000002</v>
      </c>
      <c r="H113" s="2"/>
      <c r="I113" s="7" t="s">
        <v>21</v>
      </c>
      <c r="J113" s="2"/>
      <c r="K113" s="117">
        <f>F113-J113</f>
        <v>206.43</v>
      </c>
    </row>
    <row r="114" spans="1:11" ht="15.45" customHeight="1">
      <c r="A114" s="27">
        <v>88</v>
      </c>
      <c r="B114" s="7" t="s">
        <v>215</v>
      </c>
      <c r="C114" s="7" t="s">
        <v>164</v>
      </c>
      <c r="D114" s="7" t="s">
        <v>87</v>
      </c>
      <c r="E114" s="12">
        <v>517.07000000000005</v>
      </c>
      <c r="F114" s="12"/>
      <c r="G114" s="28">
        <f t="array" ref="G114">G113+E114-F114</f>
        <v>18113.990000000002</v>
      </c>
      <c r="H114" s="2"/>
      <c r="I114" s="7" t="s">
        <v>216</v>
      </c>
      <c r="J114" s="12"/>
      <c r="K114" s="117">
        <f>F114-J114</f>
        <v>0</v>
      </c>
    </row>
    <row r="115" spans="1:11" ht="15.45" customHeight="1">
      <c r="A115" s="27">
        <v>97</v>
      </c>
      <c r="B115" s="7" t="s">
        <v>64</v>
      </c>
      <c r="C115" s="7" t="s">
        <v>164</v>
      </c>
      <c r="D115" s="7" t="s">
        <v>87</v>
      </c>
      <c r="E115" s="12"/>
      <c r="F115" s="12">
        <v>97.54</v>
      </c>
      <c r="G115" s="28">
        <f t="array" ref="G115">G114+E115-F115</f>
        <v>18016.45</v>
      </c>
      <c r="H115" s="2"/>
      <c r="I115" s="7" t="s">
        <v>21</v>
      </c>
      <c r="J115" s="12"/>
      <c r="K115" s="117">
        <f>F115-J115</f>
        <v>97.54</v>
      </c>
    </row>
    <row r="116" spans="1:11" ht="15.45" customHeight="1">
      <c r="A116" s="27">
        <v>105</v>
      </c>
      <c r="B116" s="7" t="s">
        <v>65</v>
      </c>
      <c r="C116" s="7" t="s">
        <v>115</v>
      </c>
      <c r="D116" s="7" t="s">
        <v>87</v>
      </c>
      <c r="E116" s="12"/>
      <c r="F116" s="28">
        <v>87.43</v>
      </c>
      <c r="G116" s="28">
        <f t="array" ref="G116">G115+E116-F116</f>
        <v>17929.02</v>
      </c>
      <c r="H116" s="2"/>
      <c r="I116" s="7" t="s">
        <v>234</v>
      </c>
      <c r="J116" s="12"/>
      <c r="K116" s="117">
        <f>F116-J116</f>
        <v>87.43</v>
      </c>
    </row>
    <row r="117" spans="1:11" ht="15.45" customHeight="1">
      <c r="A117" s="27">
        <v>120</v>
      </c>
      <c r="B117" s="7" t="s">
        <v>66</v>
      </c>
      <c r="C117" s="7" t="s">
        <v>115</v>
      </c>
      <c r="D117" s="7" t="s">
        <v>87</v>
      </c>
      <c r="E117" s="2">
        <v>327.18</v>
      </c>
      <c r="F117" s="2"/>
      <c r="G117" s="28">
        <f t="array" ref="G117">G116+E117-F117</f>
        <v>18256.2</v>
      </c>
      <c r="H117" s="2"/>
      <c r="I117" s="7" t="s">
        <v>251</v>
      </c>
      <c r="J117" s="12"/>
      <c r="K117" s="117">
        <f>F117-J117</f>
        <v>0</v>
      </c>
    </row>
    <row r="118" spans="1:11" ht="15.45" customHeight="1">
      <c r="A118" s="27"/>
      <c r="B118" s="7"/>
      <c r="C118" s="7"/>
      <c r="D118" s="7"/>
      <c r="E118" s="12"/>
      <c r="F118" s="123"/>
      <c r="G118" s="28"/>
      <c r="H118" s="2"/>
      <c r="I118" s="7"/>
      <c r="J118" s="12"/>
      <c r="K118" s="117"/>
    </row>
    <row r="119" spans="1:11" ht="15.45" customHeight="1">
      <c r="A119" s="27"/>
      <c r="B119" s="124" t="s">
        <v>102</v>
      </c>
      <c r="C119" s="7"/>
      <c r="D119" s="7"/>
      <c r="E119" s="12"/>
      <c r="F119" s="123"/>
      <c r="G119" s="28"/>
      <c r="H119" s="2"/>
      <c r="I119" s="7"/>
      <c r="J119" s="12"/>
      <c r="K119" s="117"/>
    </row>
    <row r="120" spans="1:11" ht="15.45" customHeight="1">
      <c r="A120" s="27">
        <v>3</v>
      </c>
      <c r="B120" s="7" t="s">
        <v>39</v>
      </c>
      <c r="C120" s="7" t="s">
        <v>86</v>
      </c>
      <c r="D120" s="7" t="s">
        <v>87</v>
      </c>
      <c r="E120" s="12"/>
      <c r="F120" s="12">
        <v>15.49</v>
      </c>
      <c r="G120" s="28">
        <f t="array" ref="G120">G12+E120-F120</f>
        <v>-1555.74</v>
      </c>
      <c r="H120" s="2"/>
      <c r="I120" s="7" t="s">
        <v>88</v>
      </c>
      <c r="J120" s="12">
        <v>2.58</v>
      </c>
      <c r="K120" s="117">
        <f>F120-J120</f>
        <v>12.91</v>
      </c>
    </row>
    <row r="121" spans="1:11" ht="15.45" customHeight="1">
      <c r="A121" s="27">
        <v>10</v>
      </c>
      <c r="B121" s="7" t="s">
        <v>101</v>
      </c>
      <c r="C121" s="7" t="s">
        <v>86</v>
      </c>
      <c r="D121" s="7" t="s">
        <v>87</v>
      </c>
      <c r="E121" s="2"/>
      <c r="F121" s="12">
        <v>38.03</v>
      </c>
      <c r="G121" s="28">
        <f t="array" ref="G121">G120+E121-F121</f>
        <v>-1593.77</v>
      </c>
      <c r="H121" s="2"/>
      <c r="I121" s="7" t="s">
        <v>102</v>
      </c>
      <c r="J121" s="2">
        <v>6.34</v>
      </c>
      <c r="K121" s="117">
        <f>F121-J121</f>
        <v>31.69</v>
      </c>
    </row>
    <row r="122" spans="1:11" ht="15.45" customHeight="1">
      <c r="A122" s="27">
        <v>21</v>
      </c>
      <c r="B122" s="7" t="s">
        <v>119</v>
      </c>
      <c r="C122" s="7" t="s">
        <v>86</v>
      </c>
      <c r="D122" s="7" t="s">
        <v>87</v>
      </c>
      <c r="E122" s="29"/>
      <c r="F122" s="12">
        <v>38.299999999999997</v>
      </c>
      <c r="G122" s="28">
        <f t="array" ref="G122">G121+E122-F122</f>
        <v>-1632.07</v>
      </c>
      <c r="H122" s="2"/>
      <c r="I122" s="7" t="s">
        <v>102</v>
      </c>
      <c r="J122" s="2">
        <v>6.38</v>
      </c>
      <c r="K122" s="117">
        <f>F122-J122</f>
        <v>31.919999999999998</v>
      </c>
    </row>
    <row r="123" spans="1:11" ht="15.45" customHeight="1">
      <c r="A123" s="27">
        <v>31</v>
      </c>
      <c r="B123" s="7" t="s">
        <v>133</v>
      </c>
      <c r="C123" s="7" t="s">
        <v>86</v>
      </c>
      <c r="D123" s="7" t="s">
        <v>87</v>
      </c>
      <c r="E123" s="12"/>
      <c r="F123" s="12">
        <v>38.03</v>
      </c>
      <c r="G123" s="28">
        <f t="array" ref="G123">G122+E123-F123</f>
        <v>-1670.1</v>
      </c>
      <c r="H123" s="2"/>
      <c r="I123" s="7" t="s">
        <v>102</v>
      </c>
      <c r="J123" s="12">
        <v>6.34</v>
      </c>
      <c r="K123" s="117">
        <f>F123-J123</f>
        <v>31.69</v>
      </c>
    </row>
    <row r="124" spans="1:11" ht="15.45" customHeight="1">
      <c r="A124" s="27">
        <v>38</v>
      </c>
      <c r="B124" s="7" t="s">
        <v>140</v>
      </c>
      <c r="C124" s="7" t="s">
        <v>86</v>
      </c>
      <c r="D124" s="7" t="s">
        <v>87</v>
      </c>
      <c r="E124" s="12"/>
      <c r="F124" s="12">
        <v>15.49</v>
      </c>
      <c r="G124" s="28">
        <f t="array" ref="G124">G123+E124-F124</f>
        <v>-1685.59</v>
      </c>
      <c r="H124" s="2"/>
      <c r="I124" s="7" t="s">
        <v>102</v>
      </c>
      <c r="J124" s="12">
        <v>2.58</v>
      </c>
      <c r="K124" s="117">
        <f>F124-J124</f>
        <v>12.91</v>
      </c>
    </row>
    <row r="125" spans="1:11" ht="15.45" customHeight="1">
      <c r="A125" s="27">
        <v>49</v>
      </c>
      <c r="B125" s="7" t="s">
        <v>157</v>
      </c>
      <c r="C125" s="7" t="s">
        <v>86</v>
      </c>
      <c r="D125" s="7" t="s">
        <v>81</v>
      </c>
      <c r="E125" s="12"/>
      <c r="F125" s="12">
        <v>38.299999999999997</v>
      </c>
      <c r="G125" s="28">
        <f t="array" ref="G125">G124+E125-F125</f>
        <v>-1723.8899999999999</v>
      </c>
      <c r="H125" s="2"/>
      <c r="I125" s="7" t="s">
        <v>102</v>
      </c>
      <c r="J125" s="12">
        <v>6.38</v>
      </c>
      <c r="K125" s="117">
        <f>F125-J125</f>
        <v>31.919999999999998</v>
      </c>
    </row>
    <row r="126" spans="1:11" ht="15.45" customHeight="1">
      <c r="A126" s="27">
        <v>60</v>
      </c>
      <c r="B126" s="7" t="s">
        <v>176</v>
      </c>
      <c r="C126" s="7" t="s">
        <v>86</v>
      </c>
      <c r="D126" s="7" t="s">
        <v>87</v>
      </c>
      <c r="E126" s="12"/>
      <c r="F126" s="12">
        <v>38.03</v>
      </c>
      <c r="G126" s="28">
        <f t="array" ref="G126">G125+E126-F126</f>
        <v>-1761.9199999999998</v>
      </c>
      <c r="H126" s="2"/>
      <c r="I126" s="7" t="s">
        <v>102</v>
      </c>
      <c r="J126" s="12">
        <v>6.34</v>
      </c>
      <c r="K126" s="117">
        <f>F126-J126</f>
        <v>31.69</v>
      </c>
    </row>
    <row r="127" spans="1:11" ht="15.45" customHeight="1">
      <c r="A127" s="27">
        <v>82</v>
      </c>
      <c r="B127" s="7" t="s">
        <v>208</v>
      </c>
      <c r="C127" s="7" t="s">
        <v>86</v>
      </c>
      <c r="D127" s="7" t="s">
        <v>87</v>
      </c>
      <c r="E127" s="12"/>
      <c r="F127" s="12">
        <v>38.299999999999997</v>
      </c>
      <c r="G127" s="28">
        <f t="array" ref="G127">G126+E127-F127</f>
        <v>-1800.2199999999998</v>
      </c>
      <c r="H127" s="2"/>
      <c r="I127" s="7" t="s">
        <v>102</v>
      </c>
      <c r="J127" s="12">
        <v>6.38</v>
      </c>
      <c r="K127" s="117">
        <f>F127-J127</f>
        <v>31.919999999999998</v>
      </c>
    </row>
    <row r="128" spans="1:11" ht="15.45" customHeight="1">
      <c r="A128" s="27">
        <v>94</v>
      </c>
      <c r="B128" s="7" t="s">
        <v>227</v>
      </c>
      <c r="C128" s="7" t="s">
        <v>86</v>
      </c>
      <c r="D128" s="7" t="s">
        <v>87</v>
      </c>
      <c r="E128" s="12"/>
      <c r="F128" s="12">
        <v>38.03</v>
      </c>
      <c r="G128" s="28">
        <f t="array" ref="G128">G127+E128-F128</f>
        <v>-1838.2499999999998</v>
      </c>
      <c r="H128" s="2"/>
      <c r="I128" s="7" t="s">
        <v>102</v>
      </c>
      <c r="J128" s="35">
        <v>6.34</v>
      </c>
      <c r="K128" s="117">
        <f>F128-J128</f>
        <v>31.69</v>
      </c>
    </row>
    <row r="129" spans="1:12" ht="15.45" customHeight="1">
      <c r="A129" s="27">
        <v>102</v>
      </c>
      <c r="B129" s="7" t="s">
        <v>232</v>
      </c>
      <c r="C129" s="7" t="s">
        <v>86</v>
      </c>
      <c r="D129" s="7" t="s">
        <v>87</v>
      </c>
      <c r="E129" s="12"/>
      <c r="F129" s="12">
        <v>38.299999999999997</v>
      </c>
      <c r="G129" s="28">
        <f t="array" ref="G129">G128+E129-F129</f>
        <v>-1876.5499999999997</v>
      </c>
      <c r="H129" s="2"/>
      <c r="I129" s="7" t="s">
        <v>233</v>
      </c>
      <c r="J129" s="12">
        <v>6.38</v>
      </c>
      <c r="K129" s="117">
        <f>F129-J129</f>
        <v>31.919999999999998</v>
      </c>
    </row>
    <row r="130" spans="1:12" ht="15.45" customHeight="1">
      <c r="A130" s="27">
        <v>107</v>
      </c>
      <c r="B130" s="7" t="s">
        <v>236</v>
      </c>
      <c r="C130" s="7" t="s">
        <v>86</v>
      </c>
      <c r="D130" s="7" t="s">
        <v>87</v>
      </c>
      <c r="E130" s="12"/>
      <c r="F130" s="2">
        <v>16.190000000000001</v>
      </c>
      <c r="G130" s="28">
        <f t="array" ref="G130">G129+E130-F130</f>
        <v>-1892.7399999999998</v>
      </c>
      <c r="H130" s="2"/>
      <c r="I130" s="7" t="s">
        <v>102</v>
      </c>
      <c r="J130" s="12">
        <v>2.7</v>
      </c>
      <c r="K130" s="117">
        <f>F130-J130</f>
        <v>13.490000000000002</v>
      </c>
    </row>
    <row r="131" spans="1:12" ht="15.45" customHeight="1">
      <c r="A131" s="27">
        <v>116</v>
      </c>
      <c r="B131" s="7" t="s">
        <v>248</v>
      </c>
      <c r="C131" s="7" t="s">
        <v>86</v>
      </c>
      <c r="D131" s="7" t="s">
        <v>87</v>
      </c>
      <c r="E131" s="12"/>
      <c r="F131" s="2">
        <v>39.229999999999997</v>
      </c>
      <c r="G131" s="28">
        <f t="array" ref="G131">G130+E131-F131</f>
        <v>-1931.9699999999998</v>
      </c>
      <c r="H131" s="2"/>
      <c r="I131" s="7" t="s">
        <v>102</v>
      </c>
      <c r="J131" s="12">
        <v>6.54</v>
      </c>
      <c r="K131" s="117">
        <f>F131-J131</f>
        <v>32.69</v>
      </c>
    </row>
    <row r="132" spans="1:12" ht="15.45" customHeight="1">
      <c r="A132" s="27"/>
      <c r="B132" s="7"/>
      <c r="C132" s="7"/>
      <c r="D132" s="7"/>
      <c r="E132" s="12"/>
      <c r="F132" s="123"/>
      <c r="G132" s="28"/>
      <c r="H132" s="2"/>
      <c r="I132" s="7"/>
      <c r="J132" s="12"/>
      <c r="K132" s="117"/>
    </row>
    <row r="133" spans="1:12" ht="15.45" customHeight="1">
      <c r="A133" s="27"/>
      <c r="B133" s="124" t="s">
        <v>486</v>
      </c>
      <c r="C133" s="7"/>
      <c r="D133" s="7"/>
      <c r="E133" s="12"/>
      <c r="F133" s="123"/>
      <c r="G133" s="28"/>
      <c r="H133" s="2"/>
      <c r="I133" s="7"/>
      <c r="J133" s="12"/>
      <c r="K133" s="117"/>
    </row>
    <row r="134" spans="1:12" ht="15.45" customHeight="1">
      <c r="A134" s="27">
        <v>43</v>
      </c>
      <c r="B134" s="7" t="s">
        <v>145</v>
      </c>
      <c r="C134" s="7" t="s">
        <v>146</v>
      </c>
      <c r="D134" s="7" t="s">
        <v>81</v>
      </c>
      <c r="E134" s="12"/>
      <c r="F134" s="12">
        <v>253.44</v>
      </c>
      <c r="G134" s="28">
        <f t="array" ref="G134">G105+E134-F134</f>
        <v>-1695.35</v>
      </c>
      <c r="H134" s="2"/>
      <c r="I134" s="7" t="s">
        <v>147</v>
      </c>
      <c r="J134" s="12">
        <v>42.24</v>
      </c>
      <c r="K134" s="117">
        <f>F134-J134</f>
        <v>211.2</v>
      </c>
    </row>
    <row r="135" spans="1:12" ht="15.45" customHeight="1">
      <c r="A135" s="27">
        <v>41</v>
      </c>
      <c r="B135" s="7" t="s">
        <v>142</v>
      </c>
      <c r="C135" s="7" t="s">
        <v>143</v>
      </c>
      <c r="D135" s="7" t="s">
        <v>81</v>
      </c>
      <c r="E135" s="12"/>
      <c r="F135" s="12">
        <v>240</v>
      </c>
      <c r="G135" s="28">
        <f t="array" ref="G135">G37+E135-F135</f>
        <v>-443.72</v>
      </c>
      <c r="H135" s="2"/>
      <c r="I135" s="7" t="s">
        <v>144</v>
      </c>
      <c r="J135" s="12">
        <v>40</v>
      </c>
      <c r="K135" s="117">
        <f>F135-J135</f>
        <v>200</v>
      </c>
    </row>
    <row r="136" spans="1:12" ht="15.45" customHeight="1">
      <c r="A136" s="27">
        <v>36</v>
      </c>
      <c r="B136" s="7" t="s">
        <v>135</v>
      </c>
      <c r="C136" s="7" t="s">
        <v>137</v>
      </c>
      <c r="D136" s="7" t="s">
        <v>81</v>
      </c>
      <c r="E136" s="12"/>
      <c r="F136" s="12">
        <v>144</v>
      </c>
      <c r="G136" s="28">
        <f t="array" ref="G136">G14+E136-F136</f>
        <v>-56.5</v>
      </c>
      <c r="H136" s="2"/>
      <c r="I136" s="7" t="s">
        <v>138</v>
      </c>
      <c r="J136" s="12">
        <v>24</v>
      </c>
      <c r="K136" s="117">
        <f>F136-J136</f>
        <v>120</v>
      </c>
    </row>
    <row r="137" spans="1:12" ht="15.45" customHeight="1">
      <c r="A137" s="27">
        <v>93</v>
      </c>
      <c r="B137" s="7" t="s">
        <v>224</v>
      </c>
      <c r="C137" s="7" t="s">
        <v>225</v>
      </c>
      <c r="D137" s="7" t="s">
        <v>81</v>
      </c>
      <c r="E137" s="12"/>
      <c r="F137" s="12">
        <v>111.78</v>
      </c>
      <c r="G137" s="28">
        <f t="array" ref="G137">G39+E137-F137</f>
        <v>-220.9</v>
      </c>
      <c r="H137" s="2"/>
      <c r="I137" s="7" t="s">
        <v>226</v>
      </c>
      <c r="J137" s="12">
        <v>18.63</v>
      </c>
      <c r="K137" s="117">
        <f>F137-J137</f>
        <v>93.15</v>
      </c>
    </row>
    <row r="139" spans="1:12">
      <c r="B139" s="135" t="s">
        <v>19</v>
      </c>
    </row>
    <row r="140" spans="1:12" ht="15.45" customHeight="1">
      <c r="A140" s="27">
        <v>50</v>
      </c>
      <c r="B140" s="7" t="s">
        <v>44</v>
      </c>
      <c r="C140" s="7" t="s">
        <v>158</v>
      </c>
      <c r="D140" s="7" t="s">
        <v>81</v>
      </c>
      <c r="E140" s="12"/>
      <c r="F140" s="12">
        <v>3109.75</v>
      </c>
      <c r="G140" s="28">
        <f t="array" ref="G140">G117+E140-F140</f>
        <v>15146.45</v>
      </c>
      <c r="H140" s="2"/>
      <c r="I140" s="7" t="s">
        <v>159</v>
      </c>
      <c r="J140" s="12">
        <v>518.29999999999995</v>
      </c>
      <c r="K140" s="117">
        <f>F140-J140</f>
        <v>2591.4499999999998</v>
      </c>
    </row>
    <row r="141" spans="1:12" ht="15.45" customHeight="1">
      <c r="A141" s="27">
        <v>58</v>
      </c>
      <c r="B141" s="7" t="s">
        <v>171</v>
      </c>
      <c r="C141" s="7" t="s">
        <v>172</v>
      </c>
      <c r="D141" s="7" t="s">
        <v>81</v>
      </c>
      <c r="E141" s="2"/>
      <c r="F141" s="12">
        <v>875</v>
      </c>
      <c r="G141" s="28">
        <f t="array" ref="G141">G21+E141-F141</f>
        <v>-2380.3000000000002</v>
      </c>
      <c r="H141" s="2"/>
      <c r="I141" s="7" t="s">
        <v>173</v>
      </c>
      <c r="J141" s="2"/>
      <c r="K141" s="117">
        <f>F141-J141</f>
        <v>875</v>
      </c>
    </row>
    <row r="142" spans="1:12" ht="15.45" customHeight="1">
      <c r="A142" s="27">
        <v>110</v>
      </c>
      <c r="B142" s="7" t="s">
        <v>49</v>
      </c>
      <c r="C142" s="7" t="s">
        <v>237</v>
      </c>
      <c r="D142" s="7" t="s">
        <v>81</v>
      </c>
      <c r="E142" s="12"/>
      <c r="F142" s="12">
        <v>110</v>
      </c>
      <c r="G142" s="28">
        <f t="array" ref="G142">G10+E142-F142</f>
        <v>-873.72</v>
      </c>
      <c r="H142" s="2"/>
      <c r="I142" s="7" t="s">
        <v>238</v>
      </c>
      <c r="J142" s="12">
        <v>18.329999999999998</v>
      </c>
      <c r="K142" s="117">
        <f>F142-J142</f>
        <v>91.67</v>
      </c>
    </row>
    <row r="143" spans="1:12" ht="15.45" customHeight="1">
      <c r="A143" s="27">
        <v>115</v>
      </c>
      <c r="B143" s="7" t="s">
        <v>246</v>
      </c>
      <c r="C143" s="7" t="s">
        <v>247</v>
      </c>
      <c r="D143" s="7" t="s">
        <v>81</v>
      </c>
      <c r="E143" s="12"/>
      <c r="F143" s="2">
        <v>241.56</v>
      </c>
      <c r="G143" s="28">
        <f t="array" ref="G143">G142+E143-F143</f>
        <v>-1115.28</v>
      </c>
      <c r="H143" s="2"/>
      <c r="I143" s="2"/>
      <c r="J143" s="12"/>
      <c r="K143" s="117">
        <f>F143-J143</f>
        <v>241.56</v>
      </c>
    </row>
    <row r="144" spans="1:12" ht="15.45" customHeight="1">
      <c r="A144" s="27">
        <v>2</v>
      </c>
      <c r="B144" s="7" t="s">
        <v>82</v>
      </c>
      <c r="C144" s="7" t="s">
        <v>83</v>
      </c>
      <c r="D144" s="7" t="s">
        <v>81</v>
      </c>
      <c r="E144" s="2"/>
      <c r="F144" s="12">
        <v>138.99</v>
      </c>
      <c r="G144" s="28">
        <f t="array" ref="G144">G131+E144-F144</f>
        <v>-2070.96</v>
      </c>
      <c r="H144" s="2"/>
      <c r="I144" s="7" t="s">
        <v>84</v>
      </c>
      <c r="J144" s="12">
        <v>12.83</v>
      </c>
      <c r="K144" s="117">
        <f>F144-J144</f>
        <v>126.16000000000001</v>
      </c>
      <c r="L144" s="119" t="s">
        <v>85</v>
      </c>
    </row>
    <row r="145" spans="1:11" ht="15.45" customHeight="1">
      <c r="A145" s="27">
        <v>20</v>
      </c>
      <c r="B145" s="7" t="s">
        <v>117</v>
      </c>
      <c r="C145" s="7" t="s">
        <v>83</v>
      </c>
      <c r="D145" s="7" t="s">
        <v>81</v>
      </c>
      <c r="E145" s="12"/>
      <c r="F145" s="12">
        <v>290.41000000000003</v>
      </c>
      <c r="G145" s="28">
        <f t="array" ref="G145">G144+E145-F145</f>
        <v>-2361.37</v>
      </c>
      <c r="H145" s="2"/>
      <c r="I145" s="7" t="s">
        <v>118</v>
      </c>
      <c r="J145" s="2">
        <v>28.4</v>
      </c>
      <c r="K145" s="117">
        <f>F145-J145</f>
        <v>262.01000000000005</v>
      </c>
    </row>
    <row r="146" spans="1:11" ht="15.45" customHeight="1">
      <c r="A146" s="27">
        <v>44</v>
      </c>
      <c r="B146" s="7" t="s">
        <v>145</v>
      </c>
      <c r="C146" s="7" t="s">
        <v>83</v>
      </c>
      <c r="D146" s="7" t="s">
        <v>81</v>
      </c>
      <c r="E146" s="12"/>
      <c r="F146" s="12">
        <v>189.33</v>
      </c>
      <c r="G146" s="28">
        <f t="array" ref="G146">G145+E146-F146</f>
        <v>-2550.6999999999998</v>
      </c>
      <c r="H146" s="2"/>
      <c r="I146" s="7" t="s">
        <v>148</v>
      </c>
      <c r="J146" s="12">
        <v>15.22</v>
      </c>
      <c r="K146" s="117">
        <f>F146-J146</f>
        <v>174.11</v>
      </c>
    </row>
    <row r="147" spans="1:11" ht="15.45" customHeight="1">
      <c r="A147" s="27">
        <v>55</v>
      </c>
      <c r="B147" s="7" t="s">
        <v>165</v>
      </c>
      <c r="C147" s="7" t="s">
        <v>83</v>
      </c>
      <c r="D147" s="7" t="s">
        <v>81</v>
      </c>
      <c r="E147" s="2"/>
      <c r="F147" s="12">
        <v>145.19999999999999</v>
      </c>
      <c r="G147" s="28">
        <f t="array" ref="G147">G146+E147-F147</f>
        <v>-2695.8999999999996</v>
      </c>
      <c r="H147" s="2"/>
      <c r="I147" s="7" t="s">
        <v>166</v>
      </c>
      <c r="J147" s="12">
        <v>24.21</v>
      </c>
      <c r="K147" s="117">
        <f>F147-J147</f>
        <v>120.98999999999998</v>
      </c>
    </row>
    <row r="148" spans="1:11" ht="15.45" customHeight="1">
      <c r="A148" s="27">
        <v>67</v>
      </c>
      <c r="B148" s="7" t="s">
        <v>184</v>
      </c>
      <c r="C148" s="7" t="s">
        <v>83</v>
      </c>
      <c r="D148" s="7" t="s">
        <v>81</v>
      </c>
      <c r="E148" s="12"/>
      <c r="F148" s="28">
        <v>143.22999999999999</v>
      </c>
      <c r="G148" s="28">
        <f t="array" ref="G148">G147+E148-F148</f>
        <v>-2839.1299999999997</v>
      </c>
      <c r="H148" s="2"/>
      <c r="I148" s="7" t="s">
        <v>185</v>
      </c>
      <c r="J148" s="12">
        <v>16.489999999999998</v>
      </c>
      <c r="K148" s="117">
        <f>F148-J148</f>
        <v>126.74</v>
      </c>
    </row>
    <row r="149" spans="1:11" ht="15.45" customHeight="1">
      <c r="A149" s="27"/>
      <c r="B149" s="7"/>
      <c r="C149" s="7"/>
      <c r="D149" s="7"/>
      <c r="E149" s="12"/>
      <c r="F149" s="12"/>
      <c r="G149" s="28"/>
      <c r="H149" s="2"/>
      <c r="I149" s="7"/>
      <c r="J149" s="12"/>
      <c r="K149" s="117"/>
    </row>
    <row r="150" spans="1:11" ht="15.45" customHeight="1">
      <c r="A150" s="27"/>
      <c r="B150" s="124" t="s">
        <v>349</v>
      </c>
      <c r="C150" s="7"/>
      <c r="D150" s="7"/>
      <c r="E150" s="12"/>
      <c r="F150" s="12"/>
      <c r="G150" s="28"/>
      <c r="H150" s="2"/>
      <c r="I150" s="7"/>
      <c r="J150" s="12"/>
      <c r="K150" s="117"/>
    </row>
    <row r="151" spans="1:11" ht="15.45" customHeight="1">
      <c r="A151" s="27">
        <v>12</v>
      </c>
      <c r="B151" s="7" t="s">
        <v>103</v>
      </c>
      <c r="C151" s="7" t="s">
        <v>106</v>
      </c>
      <c r="D151" s="7" t="s">
        <v>81</v>
      </c>
      <c r="E151" s="12"/>
      <c r="F151" s="12">
        <v>65.05</v>
      </c>
      <c r="G151" s="28">
        <f t="array" ref="G151">G35+E151-F151</f>
        <v>-1805.3</v>
      </c>
      <c r="H151" s="2"/>
      <c r="I151" s="7" t="s">
        <v>107</v>
      </c>
      <c r="J151" s="12">
        <v>10.38</v>
      </c>
      <c r="K151" s="117">
        <f>F151-J151</f>
        <v>54.669999999999995</v>
      </c>
    </row>
    <row r="152" spans="1:11" ht="15.45" customHeight="1">
      <c r="A152" s="27">
        <v>90</v>
      </c>
      <c r="B152" s="7" t="s">
        <v>220</v>
      </c>
      <c r="C152" s="7" t="s">
        <v>83</v>
      </c>
      <c r="D152" s="7" t="s">
        <v>81</v>
      </c>
      <c r="E152" s="12"/>
      <c r="F152" s="12">
        <v>40.450000000000003</v>
      </c>
      <c r="G152" s="28">
        <f t="array" ref="G152">G148+E152-F152</f>
        <v>-2879.5799999999995</v>
      </c>
      <c r="H152" s="2"/>
      <c r="I152" s="7" t="s">
        <v>221</v>
      </c>
      <c r="J152" s="12"/>
      <c r="K152" s="117">
        <f>F152-J152</f>
        <v>40.450000000000003</v>
      </c>
    </row>
    <row r="153" spans="1:11" ht="15.45" customHeight="1">
      <c r="A153" s="27"/>
      <c r="B153" s="7"/>
      <c r="C153" s="7"/>
      <c r="D153" s="7"/>
      <c r="E153" s="2"/>
      <c r="F153" s="12"/>
      <c r="G153" s="28"/>
      <c r="H153" s="2"/>
      <c r="I153" s="7"/>
      <c r="J153" s="2"/>
      <c r="K153" s="117"/>
    </row>
    <row r="154" spans="1:11" ht="15.45" customHeight="1">
      <c r="A154" s="27"/>
      <c r="B154" s="124" t="s">
        <v>17</v>
      </c>
      <c r="C154" s="7"/>
      <c r="D154" s="7"/>
      <c r="E154" s="2"/>
      <c r="F154" s="12"/>
      <c r="G154" s="28"/>
      <c r="H154" s="2"/>
      <c r="I154" s="7"/>
      <c r="J154" s="2"/>
      <c r="K154" s="117"/>
    </row>
    <row r="155" spans="1:11" ht="15.45" customHeight="1">
      <c r="A155" s="27">
        <v>99</v>
      </c>
      <c r="B155" s="7" t="s">
        <v>229</v>
      </c>
      <c r="C155" s="7" t="s">
        <v>230</v>
      </c>
      <c r="D155" s="7" t="s">
        <v>81</v>
      </c>
      <c r="E155" s="12"/>
      <c r="F155" s="12">
        <v>50</v>
      </c>
      <c r="G155" s="28">
        <f t="array" ref="G155">G40+E155-F155</f>
        <v>-359.12</v>
      </c>
      <c r="H155" s="2"/>
      <c r="I155" s="2"/>
      <c r="J155" s="12"/>
      <c r="K155" s="117">
        <f>F155-J155</f>
        <v>50</v>
      </c>
    </row>
    <row r="156" spans="1:11" ht="15.45" customHeight="1">
      <c r="A156" s="27"/>
      <c r="B156" s="13"/>
      <c r="C156" s="2"/>
      <c r="D156" s="2"/>
      <c r="E156" s="12"/>
      <c r="F156" s="2"/>
      <c r="G156" s="28"/>
      <c r="H156" s="2"/>
      <c r="I156" s="2"/>
      <c r="J156" s="2"/>
      <c r="K156" s="117"/>
    </row>
    <row r="157" spans="1:11" ht="15.45" customHeight="1">
      <c r="A157" s="27"/>
      <c r="B157" s="137" t="s">
        <v>485</v>
      </c>
      <c r="C157" s="2"/>
      <c r="D157" s="2"/>
      <c r="E157" s="12"/>
      <c r="F157" s="2"/>
      <c r="G157" s="28"/>
      <c r="H157" s="2"/>
      <c r="I157" s="2"/>
      <c r="J157" s="2"/>
      <c r="K157" s="117"/>
    </row>
    <row r="158" spans="1:11" ht="15.45" customHeight="1">
      <c r="A158" s="27">
        <v>66</v>
      </c>
      <c r="B158" s="7" t="s">
        <v>181</v>
      </c>
      <c r="C158" s="7" t="s">
        <v>182</v>
      </c>
      <c r="D158" s="7" t="s">
        <v>81</v>
      </c>
      <c r="E158" s="12"/>
      <c r="F158" s="28">
        <v>110.52</v>
      </c>
      <c r="G158" s="28">
        <f t="array" ref="G158">G26+E158-F158</f>
        <v>-1565.82</v>
      </c>
      <c r="H158" s="2"/>
      <c r="I158" s="7" t="s">
        <v>183</v>
      </c>
      <c r="J158" s="12">
        <v>15.91</v>
      </c>
      <c r="K158" s="117">
        <f>F158-J158</f>
        <v>94.61</v>
      </c>
    </row>
    <row r="159" spans="1:11" ht="15.45" customHeight="1">
      <c r="A159" s="27"/>
      <c r="B159" s="13"/>
      <c r="C159" s="2"/>
      <c r="D159" s="2"/>
      <c r="E159" s="12"/>
      <c r="F159" s="2"/>
      <c r="G159" s="28"/>
      <c r="H159" s="2"/>
      <c r="I159" s="2"/>
      <c r="J159" s="2"/>
      <c r="K159" s="117"/>
    </row>
    <row r="160" spans="1:11" ht="15.45" customHeight="1">
      <c r="A160" s="27"/>
      <c r="B160" s="13"/>
      <c r="C160" s="2"/>
      <c r="D160" s="2"/>
      <c r="E160" s="12"/>
      <c r="F160" s="2"/>
      <c r="G160" s="28"/>
      <c r="H160" s="2"/>
      <c r="I160" s="2"/>
      <c r="J160" s="2"/>
      <c r="K160" s="117"/>
    </row>
    <row r="161" spans="1:11" ht="15.45" customHeight="1">
      <c r="A161" s="27"/>
      <c r="B161" s="13"/>
      <c r="C161" s="2"/>
      <c r="D161" s="2"/>
      <c r="E161" s="2"/>
      <c r="F161" s="12"/>
      <c r="G161" s="28"/>
      <c r="H161" s="2"/>
      <c r="I161" s="2"/>
      <c r="J161" s="2"/>
      <c r="K161" s="117"/>
    </row>
    <row r="162" spans="1:11" ht="15.45" customHeight="1">
      <c r="A162" s="27"/>
      <c r="B162" s="2"/>
      <c r="C162" s="2"/>
      <c r="D162" s="2"/>
      <c r="E162" s="2"/>
      <c r="F162" s="2"/>
      <c r="G162" s="2"/>
      <c r="H162" s="2"/>
      <c r="I162" s="2"/>
      <c r="J162" s="2"/>
      <c r="K162" s="117"/>
    </row>
    <row r="163" spans="1:11" ht="15.45" customHeight="1">
      <c r="A163" s="27"/>
      <c r="B163" s="2"/>
      <c r="C163" s="2"/>
      <c r="D163" s="2"/>
      <c r="E163" s="2"/>
      <c r="F163" s="2"/>
      <c r="G163" s="2"/>
      <c r="H163" s="2"/>
      <c r="I163" s="2"/>
      <c r="J163" s="2"/>
      <c r="K163" s="117"/>
    </row>
    <row r="164" spans="1:11" ht="15.45" customHeight="1">
      <c r="A164" s="27"/>
      <c r="B164" s="2"/>
      <c r="C164" s="2"/>
      <c r="D164" s="2"/>
      <c r="E164" s="12">
        <f t="array" ref="E164">SUM(E4:E163)</f>
        <v>24795.82</v>
      </c>
      <c r="F164" s="12">
        <f t="array" ref="F164">SUM(F4:F163)</f>
        <v>18526.630000000005</v>
      </c>
      <c r="G164" s="12">
        <f>E164-F164+G4</f>
        <v>21999.969999999994</v>
      </c>
      <c r="H164" s="2"/>
      <c r="I164" s="7" t="s">
        <v>252</v>
      </c>
      <c r="J164" s="12">
        <f t="array" ref="J164">SUM(J4:J163)</f>
        <v>1927.0800000000006</v>
      </c>
      <c r="K164" s="117">
        <f t="shared" ref="K164" si="0">F164-J164</f>
        <v>16599.550000000003</v>
      </c>
    </row>
    <row r="165" spans="1:11" ht="15.45" customHeight="1">
      <c r="A165" s="27"/>
      <c r="B165" s="2"/>
      <c r="C165" s="2"/>
      <c r="D165" s="2"/>
      <c r="E165" s="12"/>
      <c r="F165" s="12"/>
      <c r="G165" s="28"/>
      <c r="H165" s="2"/>
      <c r="I165" s="2"/>
      <c r="J165" s="36"/>
      <c r="K165" s="2"/>
    </row>
    <row r="166" spans="1:11" ht="15.45" customHeight="1">
      <c r="A166" s="27"/>
      <c r="B166" s="2"/>
      <c r="C166" s="2"/>
      <c r="D166" s="2"/>
      <c r="E166" s="12"/>
      <c r="F166" s="12"/>
      <c r="G166" s="28"/>
      <c r="H166" s="2"/>
      <c r="I166" s="37"/>
      <c r="J166" s="12"/>
      <c r="K166" s="2"/>
    </row>
    <row r="167" spans="1:11" ht="16.05" customHeight="1">
      <c r="A167" s="27"/>
    </row>
    <row r="168" spans="1:11" ht="16.05" customHeight="1">
      <c r="A168" s="27"/>
    </row>
    <row r="169" spans="1:11" ht="16.05" customHeight="1">
      <c r="A169" s="27"/>
    </row>
    <row r="170" spans="1:11" ht="16.05" customHeight="1">
      <c r="A170" s="27"/>
    </row>
    <row r="171" spans="1:11" ht="16.05" customHeight="1">
      <c r="A171" s="27"/>
    </row>
    <row r="172" spans="1:11" ht="16.05" customHeight="1">
      <c r="A172" s="27"/>
    </row>
    <row r="173" spans="1:11" ht="16.05" customHeight="1">
      <c r="A173" s="27"/>
    </row>
    <row r="174" spans="1:11" ht="16.05" customHeight="1">
      <c r="A174" s="27"/>
    </row>
    <row r="175" spans="1:11" ht="16.05" customHeight="1">
      <c r="A175" s="27"/>
    </row>
    <row r="176" spans="1:11" ht="16.05" customHeight="1">
      <c r="A176" s="27"/>
    </row>
    <row r="177" spans="1:1" ht="16.05" customHeight="1">
      <c r="A177" s="27"/>
    </row>
    <row r="178" spans="1:1" ht="16.05" customHeight="1">
      <c r="A178" s="27"/>
    </row>
    <row r="179" spans="1:1" ht="16.05" customHeight="1">
      <c r="A179" s="27"/>
    </row>
    <row r="180" spans="1:1" ht="16.05" customHeight="1">
      <c r="A180" s="27"/>
    </row>
    <row r="181" spans="1:1" ht="16.05" customHeight="1">
      <c r="A181" s="27"/>
    </row>
    <row r="182" spans="1:1" ht="16.05" customHeight="1">
      <c r="A182" s="27"/>
    </row>
    <row r="183" spans="1:1" ht="16.05" customHeight="1">
      <c r="A183" s="27"/>
    </row>
    <row r="184" spans="1:1" ht="16.05" customHeight="1">
      <c r="A184" s="27"/>
    </row>
    <row r="185" spans="1:1" ht="16.05" customHeight="1">
      <c r="A185" s="27"/>
    </row>
    <row r="186" spans="1:1" ht="16.05" customHeight="1">
      <c r="A186" s="27"/>
    </row>
    <row r="187" spans="1:1" ht="16.05" customHeight="1">
      <c r="A187" s="27"/>
    </row>
    <row r="188" spans="1:1" ht="16.05" customHeight="1">
      <c r="A188" s="27"/>
    </row>
    <row r="189" spans="1:1" ht="16.05" customHeight="1">
      <c r="A189" s="27"/>
    </row>
    <row r="190" spans="1:1" ht="16.05" customHeight="1">
      <c r="A190" s="27"/>
    </row>
    <row r="191" spans="1:1" ht="16.05" customHeight="1">
      <c r="A191" s="27"/>
    </row>
    <row r="192" spans="1:1" ht="16.05" customHeight="1">
      <c r="A192" s="27"/>
    </row>
    <row r="193" spans="1:1" ht="16.05" customHeight="1">
      <c r="A193" s="27"/>
    </row>
    <row r="194" spans="1:1" ht="16.05" customHeight="1">
      <c r="A194" s="27"/>
    </row>
    <row r="195" spans="1:1" ht="16.05" customHeight="1">
      <c r="A195" s="27"/>
    </row>
    <row r="196" spans="1:1" ht="16.05" customHeight="1">
      <c r="A196" s="27"/>
    </row>
    <row r="197" spans="1:1" ht="16.05" customHeight="1">
      <c r="A197" s="27"/>
    </row>
    <row r="198" spans="1:1" ht="16.05" customHeight="1">
      <c r="A198" s="27"/>
    </row>
    <row r="199" spans="1:1" ht="16.05" customHeight="1">
      <c r="A199" s="27"/>
    </row>
    <row r="200" spans="1:1" ht="16.05" customHeight="1">
      <c r="A200" s="27"/>
    </row>
    <row r="201" spans="1:1" ht="16.05" customHeight="1">
      <c r="A201" s="27"/>
    </row>
    <row r="202" spans="1:1" ht="16.05" customHeight="1">
      <c r="A202" s="27"/>
    </row>
    <row r="203" spans="1:1" ht="16.05" customHeight="1">
      <c r="A203" s="27"/>
    </row>
    <row r="204" spans="1:1" ht="16.05" customHeight="1">
      <c r="A204" s="27"/>
    </row>
    <row r="205" spans="1:1" ht="16.05" customHeight="1">
      <c r="A205" s="27"/>
    </row>
    <row r="206" spans="1:1" ht="16.05" customHeight="1">
      <c r="A206" s="27"/>
    </row>
    <row r="207" spans="1:1" ht="16.05" customHeight="1">
      <c r="A207" s="27"/>
    </row>
    <row r="208" spans="1:1" ht="16.05" customHeight="1">
      <c r="A208" s="27"/>
    </row>
    <row r="209" spans="1:1" ht="16.05" customHeight="1">
      <c r="A209" s="27"/>
    </row>
    <row r="210" spans="1:1" ht="16.05" customHeight="1">
      <c r="A210" s="27"/>
    </row>
    <row r="211" spans="1:1" ht="16.05" customHeight="1">
      <c r="A211" s="27"/>
    </row>
    <row r="212" spans="1:1" ht="16.05" customHeight="1">
      <c r="A212" s="27"/>
    </row>
    <row r="213" spans="1:1" ht="16.05" customHeight="1">
      <c r="A213" s="27"/>
    </row>
    <row r="214" spans="1:1" ht="16.05" customHeight="1">
      <c r="A214" s="27"/>
    </row>
    <row r="215" spans="1:1" ht="16.05" customHeight="1">
      <c r="A215" s="27"/>
    </row>
    <row r="216" spans="1:1" ht="16.05" customHeight="1">
      <c r="A216" s="27"/>
    </row>
    <row r="217" spans="1:1" ht="16.05" customHeight="1">
      <c r="A217" s="27"/>
    </row>
    <row r="218" spans="1:1" ht="16.05" customHeight="1">
      <c r="A218" s="27"/>
    </row>
    <row r="219" spans="1:1" ht="16.05" customHeight="1">
      <c r="A219" s="27"/>
    </row>
    <row r="220" spans="1:1" ht="16.05" customHeight="1">
      <c r="A220" s="27"/>
    </row>
    <row r="221" spans="1:1" ht="16.05" customHeight="1">
      <c r="A221" s="27"/>
    </row>
    <row r="222" spans="1:1" ht="16.05" customHeight="1">
      <c r="A222" s="27"/>
    </row>
    <row r="223" spans="1:1" ht="16.05" customHeight="1">
      <c r="A223" s="27"/>
    </row>
    <row r="224" spans="1:1" ht="16.05" customHeight="1">
      <c r="A224" s="27"/>
    </row>
    <row r="225" spans="1:1" ht="16.05" customHeight="1">
      <c r="A225" s="27"/>
    </row>
    <row r="226" spans="1:1" ht="16.05" customHeight="1">
      <c r="A226" s="27"/>
    </row>
    <row r="227" spans="1:1" ht="16.05" customHeight="1">
      <c r="A227" s="27"/>
    </row>
    <row r="228" spans="1:1" ht="16.05" customHeight="1">
      <c r="A228" s="27"/>
    </row>
    <row r="229" spans="1:1" ht="16.05" customHeight="1">
      <c r="A229" s="27"/>
    </row>
    <row r="230" spans="1:1" ht="16.05" customHeight="1">
      <c r="A230" s="27"/>
    </row>
  </sheetData>
  <sortState xmlns:xlrd2="http://schemas.microsoft.com/office/spreadsheetml/2017/richdata2" ref="A108:L117">
    <sortCondition ref="A108:A11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0CE1A-7E81-7B40-8951-B68CC5B27554}">
  <dimension ref="A1:I56"/>
  <sheetViews>
    <sheetView tabSelected="1" zoomScale="114" zoomScaleNormal="175" workbookViewId="0">
      <selection activeCell="I1" sqref="I1"/>
    </sheetView>
  </sheetViews>
  <sheetFormatPr defaultColWidth="11.19921875" defaultRowHeight="15.6"/>
  <cols>
    <col min="3" max="3" width="19.3984375" customWidth="1"/>
    <col min="7" max="7" width="15.09765625" customWidth="1"/>
  </cols>
  <sheetData>
    <row r="1" spans="1:7">
      <c r="A1" s="1" t="s">
        <v>0</v>
      </c>
      <c r="B1" s="2"/>
      <c r="C1" s="2"/>
      <c r="D1" s="2"/>
      <c r="E1" s="2"/>
    </row>
    <row r="2" spans="1:7">
      <c r="A2" s="1" t="s">
        <v>1</v>
      </c>
      <c r="B2" s="2"/>
      <c r="C2" s="2"/>
      <c r="D2" s="2"/>
      <c r="E2" s="2"/>
    </row>
    <row r="3" spans="1:7" ht="16.2" thickBot="1">
      <c r="A3" s="1" t="s">
        <v>2</v>
      </c>
      <c r="B3" s="2"/>
      <c r="C3" s="2"/>
      <c r="D3" s="3"/>
      <c r="E3" s="3"/>
    </row>
    <row r="4" spans="1:7" ht="16.2" thickTop="1">
      <c r="A4" s="4"/>
      <c r="B4" s="2"/>
      <c r="C4" s="5"/>
      <c r="D4" s="145" t="s">
        <v>3</v>
      </c>
      <c r="E4" s="145"/>
      <c r="F4" s="145"/>
      <c r="G4" s="145"/>
    </row>
    <row r="5" spans="1:7">
      <c r="A5" s="6" t="s">
        <v>4</v>
      </c>
      <c r="B5" s="2"/>
      <c r="C5" s="5"/>
      <c r="D5" s="146" t="s">
        <v>5</v>
      </c>
      <c r="E5" s="146"/>
      <c r="F5" s="146"/>
      <c r="G5" s="146"/>
    </row>
    <row r="6" spans="1:7">
      <c r="A6" s="2"/>
      <c r="B6" s="2"/>
      <c r="C6" s="5"/>
      <c r="D6" s="147" t="s">
        <v>475</v>
      </c>
      <c r="E6" s="147" t="s">
        <v>476</v>
      </c>
      <c r="F6" s="147" t="s">
        <v>360</v>
      </c>
      <c r="G6" s="147" t="s">
        <v>477</v>
      </c>
    </row>
    <row r="7" spans="1:7">
      <c r="A7" s="7" t="s">
        <v>105</v>
      </c>
      <c r="B7" s="2"/>
      <c r="C7" s="5"/>
      <c r="D7" s="149">
        <f>SUM('ARC bank 2025-6 (reordered)'!E7:E22)-D8</f>
        <v>1190</v>
      </c>
      <c r="E7" s="149">
        <f>SUM('ARC bank 2025-6 (reordered)'!F7:F22)</f>
        <v>450</v>
      </c>
      <c r="F7" s="149"/>
      <c r="G7" s="149">
        <f>D7-E7</f>
        <v>740</v>
      </c>
    </row>
    <row r="8" spans="1:7">
      <c r="A8" s="7" t="s">
        <v>6</v>
      </c>
      <c r="B8" s="2"/>
      <c r="C8" s="5"/>
      <c r="D8" s="149">
        <v>100</v>
      </c>
      <c r="E8" s="149"/>
      <c r="F8" s="149"/>
      <c r="G8" s="149">
        <f>D8-E8</f>
        <v>100</v>
      </c>
    </row>
    <row r="9" spans="1:7">
      <c r="A9" s="7" t="s">
        <v>489</v>
      </c>
      <c r="B9" s="2"/>
      <c r="C9" s="5"/>
      <c r="D9" s="149">
        <f>'ARC bank 2025-6 (reordered)'!E47</f>
        <v>425</v>
      </c>
      <c r="E9" s="149"/>
      <c r="F9" s="149"/>
      <c r="G9" s="149">
        <f>D9-E9</f>
        <v>425</v>
      </c>
    </row>
    <row r="10" spans="1:7">
      <c r="A10" s="2"/>
      <c r="B10" s="2"/>
      <c r="C10" s="5"/>
      <c r="D10" s="149"/>
      <c r="E10" s="149"/>
      <c r="F10" s="149"/>
      <c r="G10" s="149"/>
    </row>
    <row r="11" spans="1:7">
      <c r="A11" s="8" t="s">
        <v>7</v>
      </c>
      <c r="B11" s="2"/>
      <c r="C11" s="5"/>
      <c r="D11" s="149"/>
      <c r="E11" s="149"/>
      <c r="F11" s="149"/>
      <c r="G11" s="149"/>
    </row>
    <row r="12" spans="1:7">
      <c r="A12" s="7" t="s">
        <v>8</v>
      </c>
      <c r="B12" s="2"/>
      <c r="C12" s="5"/>
      <c r="D12" s="149"/>
      <c r="E12" s="149"/>
      <c r="F12" s="149"/>
      <c r="G12" s="149"/>
    </row>
    <row r="13" spans="1:7">
      <c r="A13" s="7" t="s">
        <v>9</v>
      </c>
      <c r="B13" s="2"/>
      <c r="C13" s="5"/>
      <c r="D13" s="149">
        <f>SUM('ARC bank 2025-6 (reordered)'!E30:E44)</f>
        <v>13323.01</v>
      </c>
      <c r="E13" s="149">
        <f>SUM('ARC bank 2025-6 (reordered)'!F30:F44)</f>
        <v>7168.869999999999</v>
      </c>
      <c r="F13" s="149">
        <f>SUM('ARC bank 2025-6 (reordered)'!J30:J44)</f>
        <v>974.21</v>
      </c>
      <c r="G13" s="149">
        <f>D13-E13+F13</f>
        <v>7128.3500000000013</v>
      </c>
    </row>
    <row r="14" spans="1:7">
      <c r="A14" s="7" t="s">
        <v>10</v>
      </c>
      <c r="B14" s="2"/>
      <c r="C14" s="5"/>
      <c r="D14" s="149">
        <f>'ARC bank 2025-6 (reordered)'!E27</f>
        <v>800.25</v>
      </c>
      <c r="E14" s="149"/>
      <c r="F14" s="149"/>
      <c r="G14" s="149">
        <f>D14-E14</f>
        <v>800.25</v>
      </c>
    </row>
    <row r="15" spans="1:7">
      <c r="A15" s="7" t="s">
        <v>11</v>
      </c>
      <c r="B15" s="2"/>
      <c r="C15" s="5"/>
      <c r="D15" s="149">
        <f>'ARC bank 2025-6 (reordered)'!E26</f>
        <v>350</v>
      </c>
      <c r="E15" s="149"/>
      <c r="F15" s="149"/>
      <c r="G15" s="149">
        <f>D15-E15</f>
        <v>350</v>
      </c>
    </row>
    <row r="16" spans="1:7">
      <c r="A16" s="7" t="s">
        <v>12</v>
      </c>
      <c r="B16" s="2"/>
      <c r="C16" s="5"/>
      <c r="D16" s="149">
        <f>'ARC bank 2025-6 (reordered)'!E25</f>
        <v>963.46</v>
      </c>
      <c r="E16" s="149"/>
      <c r="F16" s="149"/>
      <c r="G16" s="149">
        <f>D16-E16</f>
        <v>963.46</v>
      </c>
    </row>
    <row r="17" spans="1:9">
      <c r="A17" s="8" t="s">
        <v>13</v>
      </c>
      <c r="B17" s="2"/>
      <c r="C17" s="5"/>
      <c r="D17" s="149"/>
      <c r="E17" s="149"/>
      <c r="F17" s="149"/>
      <c r="G17" s="149"/>
    </row>
    <row r="18" spans="1:9">
      <c r="A18" s="113" t="s">
        <v>14</v>
      </c>
      <c r="B18" s="111"/>
      <c r="C18" s="9"/>
      <c r="D18" s="150">
        <v>3500</v>
      </c>
      <c r="E18" s="150"/>
      <c r="F18" s="150"/>
      <c r="G18" s="150">
        <f>D18-E18</f>
        <v>3500</v>
      </c>
      <c r="H18" s="117"/>
    </row>
    <row r="19" spans="1:9" ht="16.2" thickBot="1">
      <c r="A19" s="42" t="s">
        <v>252</v>
      </c>
      <c r="B19" s="43"/>
      <c r="C19" s="9"/>
      <c r="D19" s="151">
        <f>'ARC bank 2025-6 (reordered)'!E52</f>
        <v>3299.85</v>
      </c>
      <c r="E19" s="151"/>
      <c r="F19" s="151"/>
      <c r="G19" s="151">
        <f>D19-E19</f>
        <v>3299.85</v>
      </c>
      <c r="H19" s="117"/>
    </row>
    <row r="20" spans="1:9" ht="16.8" thickTop="1" thickBot="1">
      <c r="A20" s="2"/>
      <c r="B20" s="2"/>
      <c r="C20" s="5"/>
      <c r="D20" s="152"/>
      <c r="E20" s="152"/>
      <c r="F20" s="152"/>
      <c r="G20" s="152"/>
      <c r="H20" s="148">
        <f>SUM(G7:G19)</f>
        <v>17306.91</v>
      </c>
      <c r="I20" t="s">
        <v>495</v>
      </c>
    </row>
    <row r="21" spans="1:9" ht="16.2" thickTop="1">
      <c r="A21" s="2"/>
      <c r="B21" s="2"/>
      <c r="C21" s="5"/>
      <c r="D21" s="153"/>
      <c r="E21" s="153"/>
      <c r="F21" s="153"/>
      <c r="G21" s="153"/>
    </row>
    <row r="22" spans="1:9">
      <c r="A22" s="6" t="s">
        <v>15</v>
      </c>
      <c r="B22" s="2"/>
      <c r="C22" s="5"/>
      <c r="D22" s="149"/>
      <c r="E22" s="149"/>
      <c r="F22" s="149"/>
      <c r="G22" s="149"/>
    </row>
    <row r="23" spans="1:9">
      <c r="A23" s="8" t="s">
        <v>16</v>
      </c>
      <c r="B23" s="2"/>
      <c r="C23" s="5"/>
      <c r="D23" s="149"/>
      <c r="E23" s="149"/>
      <c r="F23" s="149"/>
      <c r="G23" s="149"/>
    </row>
    <row r="24" spans="1:9">
      <c r="A24" s="7" t="s">
        <v>17</v>
      </c>
      <c r="B24" s="2"/>
      <c r="C24" s="5"/>
      <c r="D24" s="149"/>
      <c r="E24" s="149">
        <f>'ARC bank 2025-6 (reordered)'!F155</f>
        <v>50</v>
      </c>
      <c r="F24" s="149"/>
      <c r="G24" s="149">
        <f t="shared" ref="G24:G26" si="0">E24-D24-F24</f>
        <v>50</v>
      </c>
    </row>
    <row r="25" spans="1:9">
      <c r="A25" s="7" t="s">
        <v>18</v>
      </c>
      <c r="B25" s="2"/>
      <c r="C25" s="5"/>
      <c r="D25" s="149"/>
      <c r="E25" s="149">
        <f>'ARC bank 2025-6 (reordered)'!F63</f>
        <v>225.44</v>
      </c>
      <c r="F25" s="149">
        <f>'ARC bank 2025-6 (reordered)'!J63</f>
        <v>37.57</v>
      </c>
      <c r="G25" s="149">
        <f t="shared" si="0"/>
        <v>187.87</v>
      </c>
    </row>
    <row r="26" spans="1:9">
      <c r="A26" s="7" t="s">
        <v>19</v>
      </c>
      <c r="B26" s="2"/>
      <c r="C26" s="5"/>
      <c r="D26" s="154"/>
      <c r="E26" s="154">
        <f>SUM('ARC bank 2025-6 (reordered)'!F140:F148)</f>
        <v>5243.4699999999993</v>
      </c>
      <c r="F26" s="154">
        <f>SUM('ARC bank 2025-6 (reordered)'!J140:J148)</f>
        <v>633.78000000000009</v>
      </c>
      <c r="G26" s="154">
        <f t="shared" si="0"/>
        <v>4609.6899999999996</v>
      </c>
    </row>
    <row r="27" spans="1:9">
      <c r="A27" s="8" t="s">
        <v>20</v>
      </c>
      <c r="B27" s="2"/>
      <c r="C27" s="5"/>
      <c r="D27" s="149"/>
      <c r="E27" s="149"/>
      <c r="F27" s="149"/>
      <c r="G27" s="149"/>
    </row>
    <row r="28" spans="1:9">
      <c r="A28" s="7" t="s">
        <v>21</v>
      </c>
      <c r="B28" s="2"/>
      <c r="C28" s="5"/>
      <c r="D28" s="149">
        <f>'ARC bank 2025-6 (reordered)'!E114+'ARC bank 2025-6 (reordered)'!E117</f>
        <v>844.25</v>
      </c>
      <c r="E28" s="149">
        <f>SUM('ARC bank 2025-6 (reordered)'!F108:F117)</f>
        <v>1844.26</v>
      </c>
      <c r="F28" s="149"/>
      <c r="G28" s="149">
        <f>E28-D28-F28</f>
        <v>1000.01</v>
      </c>
      <c r="I28">
        <v>1000.01</v>
      </c>
    </row>
    <row r="29" spans="1:9">
      <c r="A29" s="7" t="s">
        <v>22</v>
      </c>
      <c r="B29" s="2"/>
      <c r="C29" s="5"/>
      <c r="D29" s="149"/>
      <c r="E29" s="149">
        <f>SUM('ARC bank 2025-6 (reordered)'!F94:F105)</f>
        <v>727.32999999999993</v>
      </c>
      <c r="F29" s="149">
        <f>SUM('ARC bank 2025-6 (reordered)'!J94:J105)</f>
        <v>31.560000000000002</v>
      </c>
      <c r="G29" s="149">
        <f t="shared" ref="G29:G34" si="1">E29-D29-F29</f>
        <v>695.77</v>
      </c>
    </row>
    <row r="30" spans="1:9">
      <c r="A30" s="7" t="s">
        <v>23</v>
      </c>
      <c r="B30" s="2"/>
      <c r="C30" s="5"/>
      <c r="D30" s="149"/>
      <c r="E30" s="149">
        <f>SUM('ARC bank 2025-6 (reordered)'!F80:F91)</f>
        <v>758.08</v>
      </c>
      <c r="F30" s="149">
        <f>SUM('ARC bank 2025-6 (reordered)'!J80:J91)</f>
        <v>33.520000000000003</v>
      </c>
      <c r="G30" s="149">
        <f t="shared" si="1"/>
        <v>724.56000000000006</v>
      </c>
    </row>
    <row r="31" spans="1:9">
      <c r="A31" s="7" t="s">
        <v>24</v>
      </c>
      <c r="B31" s="2"/>
      <c r="C31" s="5"/>
      <c r="D31" s="149"/>
      <c r="E31" s="149">
        <f>SUM('ARC bank 2025-6 (reordered)'!F120:F131)</f>
        <v>391.72</v>
      </c>
      <c r="F31" s="149">
        <f>SUM('ARC bank 2025-6 (reordered)'!J120:J131)</f>
        <v>65.28</v>
      </c>
      <c r="G31" s="149">
        <f t="shared" si="1"/>
        <v>326.44000000000005</v>
      </c>
    </row>
    <row r="32" spans="1:9">
      <c r="A32" s="7" t="s">
        <v>25</v>
      </c>
      <c r="B32" s="2"/>
      <c r="C32" s="5"/>
      <c r="D32" s="149"/>
      <c r="E32" s="149">
        <f>SUM('ARC bank 2025-6 (reordered)'!F55:F60)</f>
        <v>612.84</v>
      </c>
      <c r="F32" s="149"/>
      <c r="G32" s="149">
        <f t="shared" si="1"/>
        <v>612.84</v>
      </c>
      <c r="I32" t="s">
        <v>484</v>
      </c>
    </row>
    <row r="33" spans="1:9">
      <c r="A33" s="7" t="s">
        <v>26</v>
      </c>
      <c r="B33" s="2"/>
      <c r="C33" s="5"/>
      <c r="D33" s="149"/>
      <c r="E33" s="149">
        <f>SUM('ARC bank 2025-6 (reordered)'!F151:'ARC bank 2025-6 (reordered)'!F152)</f>
        <v>105.5</v>
      </c>
      <c r="F33" s="149">
        <f>SUM('ARC bank 2025-6 (reordered)'!J151:'ARC bank 2025-6 (reordered)'!J152)</f>
        <v>10.38</v>
      </c>
      <c r="G33" s="149">
        <f t="shared" si="1"/>
        <v>95.12</v>
      </c>
    </row>
    <row r="34" spans="1:9">
      <c r="A34" s="114" t="s">
        <v>27</v>
      </c>
      <c r="B34" s="115"/>
      <c r="C34" s="38"/>
      <c r="D34" s="155"/>
      <c r="E34" s="155">
        <f>SUM('ARC bank 2025-6 (reordered)'!F66:F77)</f>
        <v>89.38</v>
      </c>
      <c r="F34" s="155"/>
      <c r="G34" s="155">
        <f t="shared" si="1"/>
        <v>89.38</v>
      </c>
    </row>
    <row r="35" spans="1:9">
      <c r="A35" s="40"/>
      <c r="B35" s="40"/>
      <c r="C35" s="41"/>
      <c r="D35" s="156"/>
      <c r="E35" s="156"/>
      <c r="F35" s="156"/>
      <c r="G35" s="156"/>
    </row>
    <row r="36" spans="1:9">
      <c r="A36" s="8" t="s">
        <v>28</v>
      </c>
      <c r="B36" s="2"/>
      <c r="C36" s="5"/>
      <c r="D36" s="149"/>
      <c r="E36" s="149"/>
      <c r="F36" s="149"/>
      <c r="G36" s="149"/>
    </row>
    <row r="37" spans="1:9">
      <c r="A37" s="7" t="s">
        <v>29</v>
      </c>
      <c r="B37" s="2"/>
      <c r="C37" s="5"/>
      <c r="D37" s="149"/>
      <c r="E37" s="149">
        <f>'ARC bank 2025-6 (reordered)'!F158</f>
        <v>110.52</v>
      </c>
      <c r="F37" s="149">
        <f>'ARC bank 2025-6 (reordered)'!J158</f>
        <v>15.91</v>
      </c>
      <c r="G37" s="149">
        <f t="shared" ref="G37" si="2">E37-D37-F37</f>
        <v>94.61</v>
      </c>
    </row>
    <row r="38" spans="1:9">
      <c r="A38" s="7" t="s">
        <v>30</v>
      </c>
      <c r="B38" s="2"/>
      <c r="C38" s="5"/>
      <c r="D38" s="149"/>
      <c r="E38" s="149"/>
      <c r="F38" s="149"/>
      <c r="G38" s="149"/>
    </row>
    <row r="39" spans="1:9">
      <c r="A39" s="116" t="s">
        <v>31</v>
      </c>
      <c r="B39" s="116"/>
      <c r="C39" s="10"/>
      <c r="D39" s="155"/>
      <c r="E39" s="155"/>
      <c r="F39" s="155"/>
      <c r="G39" s="155"/>
    </row>
    <row r="40" spans="1:9">
      <c r="A40" s="7"/>
      <c r="B40" s="7"/>
      <c r="C40" s="10"/>
      <c r="D40" s="157"/>
      <c r="E40" s="157"/>
      <c r="F40" s="157"/>
      <c r="G40" s="157"/>
    </row>
    <row r="41" spans="1:9">
      <c r="A41" s="7" t="s">
        <v>487</v>
      </c>
      <c r="B41" s="7"/>
      <c r="C41" s="10"/>
      <c r="D41" s="149"/>
      <c r="E41" s="149">
        <f>SUM('ARC bank 2025-6 (reordered)'!F134:F137)</f>
        <v>749.22</v>
      </c>
      <c r="F41" s="149">
        <f>SUM('ARC bank 2025-6 (reordered)'!J134:J137)</f>
        <v>124.87</v>
      </c>
      <c r="G41" s="149">
        <f t="shared" ref="G41" si="3">E41-D41-F41</f>
        <v>624.35</v>
      </c>
    </row>
    <row r="42" spans="1:9" ht="16.2" thickBot="1">
      <c r="A42" s="7"/>
      <c r="B42" s="7"/>
      <c r="C42" s="10"/>
      <c r="D42" s="149"/>
      <c r="E42" s="149"/>
      <c r="F42" s="149"/>
      <c r="H42" s="149">
        <f>SUM(G24:G41)</f>
        <v>9110.6400000000012</v>
      </c>
      <c r="I42" t="s">
        <v>490</v>
      </c>
    </row>
    <row r="43" spans="1:9" ht="16.8" thickTop="1" thickBot="1">
      <c r="A43" s="2"/>
      <c r="B43" s="2"/>
      <c r="C43" s="5"/>
      <c r="D43" s="142">
        <f>SUM(D7:D41)</f>
        <v>24795.82</v>
      </c>
      <c r="E43" s="142">
        <f>SUM(E7:E41)</f>
        <v>18526.630000000005</v>
      </c>
      <c r="F43" s="142">
        <f>SUM(F7:F41)</f>
        <v>1927.0800000000004</v>
      </c>
      <c r="H43" s="142">
        <f>H20-H42</f>
        <v>8196.2699999999986</v>
      </c>
      <c r="I43" t="s">
        <v>496</v>
      </c>
    </row>
    <row r="44" spans="1:9" ht="16.2" thickTop="1">
      <c r="A44" s="2"/>
      <c r="B44" s="2"/>
      <c r="C44" s="139" t="s">
        <v>488</v>
      </c>
      <c r="D44" s="143">
        <f>'ARC bank 2025-6 (reordered)'!E164</f>
        <v>24795.82</v>
      </c>
      <c r="E44" s="143">
        <f>'ARC bank 2025-6 (reordered)'!F164</f>
        <v>18526.630000000005</v>
      </c>
      <c r="F44" s="143">
        <f>'ARC bank 2025-6 (reordered)'!J164</f>
        <v>1927.0800000000006</v>
      </c>
      <c r="G44" s="143"/>
    </row>
    <row r="45" spans="1:9">
      <c r="A45" s="2"/>
      <c r="B45" s="2"/>
      <c r="C45" s="139"/>
      <c r="D45" s="143">
        <f>D44-D43</f>
        <v>0</v>
      </c>
      <c r="E45" s="143">
        <f>'ARC bank 2025-6 (reordered)'!F165</f>
        <v>0</v>
      </c>
      <c r="F45" s="143">
        <f>F44-F43</f>
        <v>0</v>
      </c>
      <c r="G45" s="144"/>
    </row>
    <row r="46" spans="1:9">
      <c r="A46" s="2"/>
      <c r="B46" s="2"/>
      <c r="C46" s="139"/>
      <c r="D46" s="138"/>
      <c r="E46" s="138"/>
      <c r="F46" s="120"/>
      <c r="G46" s="120"/>
    </row>
    <row r="47" spans="1:9">
      <c r="A47" s="2"/>
      <c r="B47" s="2"/>
      <c r="C47" s="159" t="s">
        <v>492</v>
      </c>
      <c r="D47" s="140">
        <f>'ARC bank 2025-6 (reordered)'!G4</f>
        <v>15730.78</v>
      </c>
      <c r="H47" s="120"/>
    </row>
    <row r="48" spans="1:9">
      <c r="A48" s="2"/>
      <c r="C48" s="160" t="s">
        <v>475</v>
      </c>
      <c r="D48" s="141">
        <f>D43</f>
        <v>24795.82</v>
      </c>
    </row>
    <row r="49" spans="1:7">
      <c r="A49" s="2"/>
      <c r="B49" s="2"/>
      <c r="C49" s="160" t="s">
        <v>476</v>
      </c>
      <c r="D49" s="141">
        <f>E43</f>
        <v>18526.630000000005</v>
      </c>
      <c r="E49" s="141"/>
    </row>
    <row r="50" spans="1:7">
      <c r="A50" s="2"/>
      <c r="B50" s="2"/>
      <c r="C50" s="161" t="s">
        <v>491</v>
      </c>
      <c r="D50" s="158">
        <f>D48-D49</f>
        <v>6269.1899999999951</v>
      </c>
      <c r="E50" s="138"/>
      <c r="F50" s="120"/>
      <c r="G50" s="120"/>
    </row>
    <row r="51" spans="1:7">
      <c r="C51" s="162" t="s">
        <v>493</v>
      </c>
      <c r="D51" s="136">
        <f>D47+D48-D49</f>
        <v>21999.969999999994</v>
      </c>
      <c r="E51" t="s">
        <v>497</v>
      </c>
    </row>
    <row r="52" spans="1:7">
      <c r="C52" s="162" t="s">
        <v>493</v>
      </c>
      <c r="D52" s="140">
        <f>'ARC bank 2025-6 (reordered)'!G164</f>
        <v>21999.969999999994</v>
      </c>
      <c r="E52" s="120" t="s">
        <v>494</v>
      </c>
    </row>
    <row r="54" spans="1:7">
      <c r="C54" s="163" t="s">
        <v>491</v>
      </c>
      <c r="D54" s="158">
        <f>D50</f>
        <v>6269.1899999999951</v>
      </c>
    </row>
    <row r="55" spans="1:7">
      <c r="C55" s="163" t="s">
        <v>292</v>
      </c>
      <c r="D55" s="158">
        <f>F43</f>
        <v>1927.0800000000004</v>
      </c>
    </row>
    <row r="56" spans="1:7">
      <c r="C56" s="163" t="s">
        <v>498</v>
      </c>
      <c r="D56" s="158">
        <f>D54+D55</f>
        <v>8196.269999999995</v>
      </c>
    </row>
  </sheetData>
  <mergeCells count="3">
    <mergeCell ref="A18:B18"/>
    <mergeCell ref="A34:B34"/>
    <mergeCell ref="A39:B3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E7CD9-22E5-EC43-87EB-CBF48D8C5ACD}">
  <dimension ref="A1:L259"/>
  <sheetViews>
    <sheetView topLeftCell="A132" zoomScale="70" zoomScaleNormal="70" workbookViewId="0">
      <selection activeCell="J132" sqref="J132"/>
    </sheetView>
  </sheetViews>
  <sheetFormatPr defaultColWidth="11.19921875" defaultRowHeight="15.6"/>
  <cols>
    <col min="1" max="1" width="6" style="11" customWidth="1"/>
    <col min="2" max="2" width="12" customWidth="1"/>
    <col min="3" max="3" width="24.19921875" customWidth="1"/>
    <col min="4" max="4" width="5.796875" customWidth="1"/>
    <col min="5" max="5" width="9.5" customWidth="1"/>
    <col min="6" max="6" width="9.19921875" customWidth="1"/>
    <col min="7" max="7" width="13.19921875" customWidth="1"/>
    <col min="9" max="9" width="35" customWidth="1"/>
    <col min="11" max="11" width="27" customWidth="1"/>
    <col min="13" max="256" width="8.796875" customWidth="1"/>
  </cols>
  <sheetData>
    <row r="1" spans="2:11" ht="15.45" customHeight="1">
      <c r="B1" s="6" t="s">
        <v>32</v>
      </c>
      <c r="C1" s="4"/>
      <c r="D1" s="2"/>
      <c r="E1" s="12"/>
      <c r="F1" s="12"/>
      <c r="G1" s="2"/>
      <c r="H1" s="2"/>
      <c r="I1" s="2"/>
      <c r="J1" s="12"/>
      <c r="K1" s="2"/>
    </row>
    <row r="2" spans="2:11" ht="15.45" customHeight="1">
      <c r="B2" s="2"/>
      <c r="C2" s="1" t="s">
        <v>33</v>
      </c>
      <c r="D2" s="1" t="s">
        <v>34</v>
      </c>
      <c r="E2" s="1" t="s">
        <v>35</v>
      </c>
      <c r="F2" s="12"/>
      <c r="G2" s="2"/>
      <c r="H2" s="2"/>
      <c r="I2" s="2"/>
      <c r="J2" s="12"/>
      <c r="K2" s="2"/>
    </row>
    <row r="3" spans="2:11" ht="15.45" customHeight="1">
      <c r="B3" s="2"/>
      <c r="C3" s="13"/>
      <c r="D3" s="2"/>
      <c r="E3" s="12"/>
      <c r="F3" s="12"/>
      <c r="G3" s="2"/>
      <c r="H3" s="2"/>
      <c r="I3" s="2"/>
      <c r="J3" s="12"/>
      <c r="K3" s="2"/>
    </row>
    <row r="4" spans="2:11" ht="15.45" customHeight="1">
      <c r="B4" s="2"/>
      <c r="C4" s="2"/>
      <c r="D4" s="2"/>
      <c r="E4" s="12"/>
      <c r="F4" s="12"/>
      <c r="G4" s="2"/>
      <c r="H4" s="2"/>
      <c r="I4" s="2"/>
      <c r="J4" s="12"/>
      <c r="K4" s="2"/>
    </row>
    <row r="5" spans="2:11" ht="15.45" customHeight="1">
      <c r="B5" s="1" t="s">
        <v>36</v>
      </c>
      <c r="C5" s="1" t="s">
        <v>37</v>
      </c>
      <c r="D5" s="2"/>
      <c r="E5" s="12"/>
      <c r="F5" s="12"/>
      <c r="G5" s="14"/>
      <c r="H5" s="14"/>
      <c r="I5" s="1"/>
      <c r="J5" s="12"/>
      <c r="K5" s="2"/>
    </row>
    <row r="6" spans="2:11" ht="15.45" customHeight="1">
      <c r="B6" s="7" t="s">
        <v>38</v>
      </c>
      <c r="C6" s="2"/>
      <c r="D6" s="2"/>
      <c r="E6" s="12"/>
      <c r="F6" s="15">
        <f t="array" ref="F6">SUM(F7:F18)</f>
        <v>727.32999999999993</v>
      </c>
      <c r="G6" s="15">
        <f t="array" ref="G6">SUM(G8:G17)</f>
        <v>27.62</v>
      </c>
      <c r="H6" s="15">
        <f t="array" ref="H6">SUM(H7:H18)</f>
        <v>695.7700000000001</v>
      </c>
      <c r="I6" s="12"/>
      <c r="J6" s="12"/>
      <c r="K6" s="2"/>
    </row>
    <row r="7" spans="2:11" ht="15.45" customHeight="1">
      <c r="B7" s="16"/>
      <c r="C7" s="17" t="s">
        <v>39</v>
      </c>
      <c r="D7" s="2"/>
      <c r="E7" s="12"/>
      <c r="F7" s="18">
        <v>82.75</v>
      </c>
      <c r="G7" s="18">
        <v>3.94</v>
      </c>
      <c r="H7" s="18">
        <f t="array" ref="H7">F7-G7</f>
        <v>78.81</v>
      </c>
      <c r="I7" s="2"/>
      <c r="J7" s="12"/>
      <c r="K7" s="2"/>
    </row>
    <row r="8" spans="2:11" ht="15.45" customHeight="1">
      <c r="B8" s="19"/>
      <c r="C8" s="17" t="s">
        <v>40</v>
      </c>
      <c r="D8" s="2"/>
      <c r="E8" s="12"/>
      <c r="F8" s="12">
        <v>21.75</v>
      </c>
      <c r="G8" s="12">
        <v>1.04</v>
      </c>
      <c r="H8" s="18">
        <f t="array" ref="H8">F8-G8</f>
        <v>20.71</v>
      </c>
      <c r="I8" s="2"/>
      <c r="J8" s="12"/>
      <c r="K8" s="2"/>
    </row>
    <row r="9" spans="2:11" ht="15.45" customHeight="1">
      <c r="B9" s="19"/>
      <c r="C9" s="17" t="s">
        <v>41</v>
      </c>
      <c r="D9" s="2"/>
      <c r="E9" s="12"/>
      <c r="F9" s="12">
        <v>9.27</v>
      </c>
      <c r="G9" s="12">
        <v>0.44</v>
      </c>
      <c r="H9" s="18">
        <f t="array" ref="H9">F9-G9</f>
        <v>8.83</v>
      </c>
      <c r="I9" s="2"/>
      <c r="J9" s="12"/>
      <c r="K9" s="2"/>
    </row>
    <row r="10" spans="2:11" ht="15.45" customHeight="1">
      <c r="B10" s="13"/>
      <c r="C10" s="17" t="s">
        <v>42</v>
      </c>
      <c r="D10" s="2"/>
      <c r="E10" s="12"/>
      <c r="F10" s="12">
        <v>26.28</v>
      </c>
      <c r="G10" s="12">
        <v>1.25</v>
      </c>
      <c r="H10" s="18">
        <f t="array" ref="H10">F10-G10</f>
        <v>25.03</v>
      </c>
      <c r="I10" s="2"/>
      <c r="J10" s="12"/>
      <c r="K10" s="2"/>
    </row>
    <row r="11" spans="2:11" ht="15.45" customHeight="1">
      <c r="B11" s="2"/>
      <c r="C11" s="17" t="s">
        <v>43</v>
      </c>
      <c r="D11" s="2"/>
      <c r="E11" s="2"/>
      <c r="F11" s="12">
        <v>40.340000000000003</v>
      </c>
      <c r="G11" s="2">
        <v>1.92</v>
      </c>
      <c r="H11" s="12">
        <f t="array" ref="H11">F11-G11</f>
        <v>38.42</v>
      </c>
      <c r="I11" s="2"/>
      <c r="J11" s="2"/>
      <c r="K11" s="2"/>
    </row>
    <row r="12" spans="2:11" ht="15.45" customHeight="1">
      <c r="B12" s="2"/>
      <c r="C12" s="17" t="s">
        <v>44</v>
      </c>
      <c r="D12" s="2"/>
      <c r="E12" s="12"/>
      <c r="F12" s="12">
        <v>28.81</v>
      </c>
      <c r="G12" s="12">
        <v>1.37</v>
      </c>
      <c r="H12" s="18">
        <f t="array" ref="H12">F12-G12</f>
        <v>27.439999999999998</v>
      </c>
      <c r="I12" s="2"/>
      <c r="J12" s="12"/>
      <c r="K12" s="2"/>
    </row>
    <row r="13" spans="2:11" ht="15.45" customHeight="1">
      <c r="B13" s="2"/>
      <c r="C13" s="17" t="s">
        <v>45</v>
      </c>
      <c r="D13" s="2"/>
      <c r="E13" s="12"/>
      <c r="F13" s="12">
        <v>20.71</v>
      </c>
      <c r="G13" s="12">
        <v>0.99</v>
      </c>
      <c r="H13" s="18">
        <v>19.72</v>
      </c>
      <c r="I13" s="2"/>
      <c r="J13" s="12"/>
      <c r="K13" s="2"/>
    </row>
    <row r="14" spans="2:11" ht="15.45" customHeight="1">
      <c r="B14" s="2"/>
      <c r="C14" s="17" t="s">
        <v>46</v>
      </c>
      <c r="D14" s="2"/>
      <c r="E14" s="12"/>
      <c r="F14" s="12">
        <v>29.05</v>
      </c>
      <c r="G14" s="12">
        <v>1.38</v>
      </c>
      <c r="H14" s="18">
        <v>27.67</v>
      </c>
      <c r="I14" s="2"/>
      <c r="J14" s="12"/>
      <c r="K14" s="2"/>
    </row>
    <row r="15" spans="2:11" ht="15.45" customHeight="1">
      <c r="B15" s="19"/>
      <c r="C15" s="17" t="s">
        <v>47</v>
      </c>
      <c r="D15" s="2"/>
      <c r="E15" s="12"/>
      <c r="F15" s="12">
        <v>109.91</v>
      </c>
      <c r="G15" s="12">
        <v>5.23</v>
      </c>
      <c r="H15" s="18">
        <v>104.68</v>
      </c>
      <c r="I15" s="2"/>
      <c r="J15" s="12"/>
      <c r="K15" s="2"/>
    </row>
    <row r="16" spans="2:11" ht="15.45" customHeight="1">
      <c r="B16" s="19"/>
      <c r="C16" s="17" t="s">
        <v>48</v>
      </c>
      <c r="D16" s="2"/>
      <c r="E16" s="12"/>
      <c r="F16" s="12">
        <v>179.43</v>
      </c>
      <c r="G16" s="12">
        <v>8.5399999999999991</v>
      </c>
      <c r="H16" s="18">
        <v>170.89</v>
      </c>
      <c r="I16" s="2"/>
      <c r="J16" s="12"/>
      <c r="K16" s="2"/>
    </row>
    <row r="17" spans="2:11" ht="15.45" customHeight="1">
      <c r="B17" s="19"/>
      <c r="C17" s="17" t="s">
        <v>49</v>
      </c>
      <c r="D17" s="2"/>
      <c r="E17" s="12"/>
      <c r="F17" s="12">
        <v>114.57</v>
      </c>
      <c r="G17" s="12">
        <v>5.46</v>
      </c>
      <c r="H17" s="18">
        <v>109.11</v>
      </c>
      <c r="I17" s="2"/>
      <c r="J17" s="12"/>
      <c r="K17" s="2"/>
    </row>
    <row r="18" spans="2:11" ht="15.45" customHeight="1">
      <c r="B18" s="2"/>
      <c r="C18" s="17" t="s">
        <v>50</v>
      </c>
      <c r="D18" s="2"/>
      <c r="E18" s="12"/>
      <c r="F18" s="12">
        <v>64.459999999999994</v>
      </c>
      <c r="G18" s="12"/>
      <c r="H18" s="18">
        <v>64.459999999999994</v>
      </c>
      <c r="I18" s="2"/>
      <c r="J18" s="12"/>
      <c r="K18" s="2"/>
    </row>
    <row r="19" spans="2:11" ht="15.45" customHeight="1">
      <c r="B19" s="2"/>
      <c r="C19" s="20"/>
      <c r="D19" s="2"/>
      <c r="E19" s="12"/>
      <c r="F19" s="12"/>
      <c r="G19" s="2"/>
      <c r="H19" s="12"/>
      <c r="I19" s="2"/>
      <c r="J19" s="12"/>
      <c r="K19" s="2"/>
    </row>
    <row r="20" spans="2:11" ht="15.45" customHeight="1">
      <c r="B20" s="2"/>
      <c r="C20" s="20"/>
      <c r="D20" s="2"/>
      <c r="E20" s="12"/>
      <c r="F20" s="12"/>
      <c r="G20" s="2"/>
      <c r="H20" s="12"/>
      <c r="I20" s="2"/>
      <c r="J20" s="12"/>
      <c r="K20" s="2"/>
    </row>
    <row r="21" spans="2:11" ht="15.45" customHeight="1">
      <c r="B21" s="2"/>
      <c r="C21" s="20"/>
      <c r="D21" s="2"/>
      <c r="E21" s="12"/>
      <c r="F21" s="12"/>
      <c r="G21" s="14"/>
      <c r="H21" s="14"/>
      <c r="I21" s="2"/>
      <c r="J21" s="12"/>
      <c r="K21" s="2"/>
    </row>
    <row r="22" spans="2:11" ht="15.45" customHeight="1">
      <c r="B22" s="21" t="s">
        <v>51</v>
      </c>
      <c r="C22" s="22"/>
      <c r="D22" s="2"/>
      <c r="E22" s="12"/>
      <c r="F22" s="15">
        <f t="array" ref="F22">SUM(F23:F34)</f>
        <v>758.08</v>
      </c>
      <c r="G22" s="15">
        <f t="array" ref="G22">SUM(G23:G34)</f>
        <v>33.520000000000003</v>
      </c>
      <c r="H22" s="15">
        <f t="array" ref="H22">SUM(H23:H34)</f>
        <v>724.55999999999983</v>
      </c>
      <c r="I22" s="2"/>
      <c r="J22" s="12"/>
      <c r="K22" s="2"/>
    </row>
    <row r="23" spans="2:11" ht="15.45" customHeight="1">
      <c r="B23" s="19"/>
      <c r="C23" s="17" t="s">
        <v>39</v>
      </c>
      <c r="D23" s="2"/>
      <c r="E23" s="12"/>
      <c r="F23" s="12">
        <v>58.3</v>
      </c>
      <c r="G23" s="2">
        <v>2.78</v>
      </c>
      <c r="H23" s="12">
        <f t="array" ref="H23">F23-G23</f>
        <v>55.519999999999996</v>
      </c>
      <c r="I23" s="2"/>
      <c r="J23" s="12"/>
      <c r="K23" s="2"/>
    </row>
    <row r="24" spans="2:11" ht="15.45" customHeight="1">
      <c r="B24" s="2"/>
      <c r="C24" s="17" t="s">
        <v>52</v>
      </c>
      <c r="D24" s="2"/>
      <c r="E24" s="12"/>
      <c r="F24" s="12">
        <v>62.66</v>
      </c>
      <c r="G24" s="12">
        <v>2.98</v>
      </c>
      <c r="H24" s="12">
        <f t="array" ref="H24">F24-G24</f>
        <v>59.68</v>
      </c>
      <c r="I24" s="2"/>
      <c r="J24" s="12"/>
      <c r="K24" s="2"/>
    </row>
    <row r="25" spans="2:11" ht="15.45" customHeight="1">
      <c r="B25" s="13"/>
      <c r="C25" s="17" t="s">
        <v>41</v>
      </c>
      <c r="D25" s="2"/>
      <c r="E25" s="12"/>
      <c r="F25" s="12">
        <v>76.31</v>
      </c>
      <c r="G25" s="12">
        <v>3.63</v>
      </c>
      <c r="H25" s="12">
        <f t="array" ref="H25">F25-G25</f>
        <v>72.680000000000007</v>
      </c>
      <c r="I25" s="2"/>
      <c r="J25" s="12"/>
      <c r="K25" s="2"/>
    </row>
    <row r="26" spans="2:11" ht="15.45" customHeight="1">
      <c r="B26" s="2"/>
      <c r="C26" s="17" t="s">
        <v>42</v>
      </c>
      <c r="D26" s="2"/>
      <c r="E26" s="2"/>
      <c r="F26" s="12">
        <v>80.58</v>
      </c>
      <c r="G26" s="2">
        <v>3.84</v>
      </c>
      <c r="H26" s="12">
        <f t="array" ref="H26">F26-G26</f>
        <v>76.739999999999995</v>
      </c>
      <c r="I26" s="2"/>
      <c r="J26" s="2"/>
      <c r="K26" s="2"/>
    </row>
    <row r="27" spans="2:11" ht="15.45" customHeight="1">
      <c r="B27" s="2"/>
      <c r="C27" s="17" t="s">
        <v>43</v>
      </c>
      <c r="D27" s="2"/>
      <c r="E27" s="2"/>
      <c r="F27" s="12">
        <v>66.72</v>
      </c>
      <c r="G27" s="2">
        <v>3.18</v>
      </c>
      <c r="H27" s="2">
        <v>63.54</v>
      </c>
      <c r="I27" s="2"/>
      <c r="J27" s="2"/>
      <c r="K27" s="2"/>
    </row>
    <row r="28" spans="2:11" ht="15.45" customHeight="1">
      <c r="B28" s="2"/>
      <c r="C28" s="17" t="s">
        <v>44</v>
      </c>
      <c r="D28" s="2"/>
      <c r="E28" s="12"/>
      <c r="F28" s="12">
        <v>63.32</v>
      </c>
      <c r="G28" s="12">
        <v>3.02</v>
      </c>
      <c r="H28" s="12">
        <f t="array" ref="H28">F28-G28</f>
        <v>60.3</v>
      </c>
      <c r="I28" s="2"/>
      <c r="J28" s="12"/>
      <c r="K28" s="2"/>
    </row>
    <row r="29" spans="2:11" ht="15.45" customHeight="1">
      <c r="B29" s="2"/>
      <c r="C29" s="17" t="s">
        <v>45</v>
      </c>
      <c r="D29" s="2"/>
      <c r="E29" s="12"/>
      <c r="F29" s="12">
        <v>52.11</v>
      </c>
      <c r="G29" s="12">
        <v>2.48</v>
      </c>
      <c r="H29" s="12">
        <v>49.63</v>
      </c>
      <c r="I29" s="2"/>
      <c r="J29" s="12"/>
      <c r="K29" s="2"/>
    </row>
    <row r="30" spans="2:11" ht="15.45" customHeight="1">
      <c r="B30" s="2"/>
      <c r="C30" s="17" t="s">
        <v>53</v>
      </c>
      <c r="D30" s="2"/>
      <c r="E30" s="12"/>
      <c r="F30" s="12">
        <v>72.010000000000005</v>
      </c>
      <c r="G30" s="12">
        <v>3.43</v>
      </c>
      <c r="H30" s="12">
        <v>68.58</v>
      </c>
      <c r="I30" s="7" t="s">
        <v>54</v>
      </c>
      <c r="J30" s="12"/>
      <c r="K30" s="2"/>
    </row>
    <row r="31" spans="2:11" ht="15.45" customHeight="1">
      <c r="B31" s="2"/>
      <c r="C31" s="17" t="s">
        <v>47</v>
      </c>
      <c r="D31" s="2"/>
      <c r="E31" s="12"/>
      <c r="F31" s="12">
        <v>54.19</v>
      </c>
      <c r="G31" s="12">
        <v>2.58</v>
      </c>
      <c r="H31" s="12">
        <v>51.61</v>
      </c>
      <c r="I31" s="2"/>
      <c r="J31" s="12"/>
      <c r="K31" s="2"/>
    </row>
    <row r="32" spans="2:11" ht="15.45" customHeight="1">
      <c r="B32" s="2"/>
      <c r="C32" s="17" t="s">
        <v>48</v>
      </c>
      <c r="D32" s="2"/>
      <c r="E32" s="12"/>
      <c r="F32" s="12">
        <v>55.19</v>
      </c>
      <c r="G32" s="12">
        <v>2.63</v>
      </c>
      <c r="H32" s="12">
        <v>52.56</v>
      </c>
      <c r="I32" s="12"/>
      <c r="J32" s="12"/>
      <c r="K32" s="2"/>
    </row>
    <row r="33" spans="2:11" ht="15.45" customHeight="1">
      <c r="B33" s="2"/>
      <c r="C33" s="17" t="s">
        <v>49</v>
      </c>
      <c r="D33" s="2"/>
      <c r="E33" s="12"/>
      <c r="F33" s="12">
        <v>62.28</v>
      </c>
      <c r="G33" s="12">
        <v>2.97</v>
      </c>
      <c r="H33" s="12">
        <v>59.31</v>
      </c>
      <c r="I33" s="2"/>
      <c r="J33" s="12"/>
      <c r="K33" s="2"/>
    </row>
    <row r="34" spans="2:11" ht="15.45" customHeight="1">
      <c r="B34" s="2"/>
      <c r="C34" s="7" t="s">
        <v>50</v>
      </c>
      <c r="D34" s="2"/>
      <c r="E34" s="12"/>
      <c r="F34" s="12">
        <v>54.41</v>
      </c>
      <c r="G34" s="12"/>
      <c r="H34" s="12">
        <v>54.41</v>
      </c>
      <c r="I34" s="2"/>
      <c r="J34" s="12"/>
      <c r="K34" s="2"/>
    </row>
    <row r="35" spans="2:11" ht="15.45" customHeight="1">
      <c r="B35" s="2"/>
      <c r="C35" s="13"/>
      <c r="D35" s="2"/>
      <c r="E35" s="12"/>
      <c r="F35" s="12"/>
      <c r="G35" s="12"/>
      <c r="H35" s="12"/>
      <c r="I35" s="2"/>
      <c r="J35" s="12"/>
      <c r="K35" s="2"/>
    </row>
    <row r="36" spans="2:11" ht="15.45" customHeight="1">
      <c r="B36" s="21" t="s">
        <v>55</v>
      </c>
      <c r="C36" s="2"/>
      <c r="D36" s="2"/>
      <c r="E36" s="21" t="s">
        <v>36</v>
      </c>
      <c r="F36" s="15">
        <f t="array" ref="F36">SUM(F37:F46)</f>
        <v>1000.0099999999998</v>
      </c>
      <c r="G36" s="2"/>
      <c r="H36" s="21" t="s">
        <v>56</v>
      </c>
      <c r="I36" s="14"/>
      <c r="J36" s="12"/>
      <c r="K36" s="2"/>
    </row>
    <row r="37" spans="2:11" ht="15.45" customHeight="1">
      <c r="B37" s="2"/>
      <c r="C37" s="23" t="s">
        <v>57</v>
      </c>
      <c r="D37" s="2"/>
      <c r="E37" s="12"/>
      <c r="F37" s="12">
        <v>318.14999999999998</v>
      </c>
      <c r="G37" s="2"/>
      <c r="H37" s="2"/>
      <c r="I37" s="2"/>
      <c r="J37" s="12"/>
      <c r="K37" s="2"/>
    </row>
    <row r="38" spans="2:11" ht="15.45" customHeight="1">
      <c r="B38" s="2"/>
      <c r="C38" s="23" t="s">
        <v>58</v>
      </c>
      <c r="D38" s="2"/>
      <c r="E38" s="12"/>
      <c r="F38" s="12">
        <v>101.75</v>
      </c>
      <c r="G38" s="2"/>
      <c r="H38" s="2"/>
      <c r="I38" s="2"/>
      <c r="J38" s="12"/>
      <c r="K38" s="2"/>
    </row>
    <row r="39" spans="2:11" ht="15.45" customHeight="1">
      <c r="B39" s="2"/>
      <c r="C39" s="23" t="s">
        <v>59</v>
      </c>
      <c r="D39" s="2"/>
      <c r="E39" s="12"/>
      <c r="F39" s="12">
        <v>97.54</v>
      </c>
      <c r="G39" s="2"/>
      <c r="H39" s="2"/>
      <c r="I39" s="2"/>
      <c r="J39" s="12"/>
      <c r="K39" s="2"/>
    </row>
    <row r="40" spans="2:11" ht="15.45" customHeight="1">
      <c r="B40" s="2"/>
      <c r="C40" s="23" t="s">
        <v>60</v>
      </c>
      <c r="D40" s="2"/>
      <c r="E40" s="12"/>
      <c r="F40" s="12">
        <v>720.01</v>
      </c>
      <c r="G40" s="2"/>
      <c r="H40" s="2"/>
      <c r="I40" s="2"/>
      <c r="J40" s="12"/>
      <c r="K40" s="2"/>
    </row>
    <row r="41" spans="2:11" ht="15.45" customHeight="1">
      <c r="B41" s="2"/>
      <c r="C41" s="23" t="s">
        <v>61</v>
      </c>
      <c r="D41" s="2"/>
      <c r="E41" s="12"/>
      <c r="F41" s="12">
        <v>215.41</v>
      </c>
      <c r="G41" s="2"/>
      <c r="H41" s="2"/>
      <c r="I41" s="2"/>
      <c r="J41" s="12"/>
      <c r="K41" s="2"/>
    </row>
    <row r="42" spans="2:11" ht="15.45" customHeight="1">
      <c r="B42" s="2"/>
      <c r="C42" s="23" t="s">
        <v>62</v>
      </c>
      <c r="D42" s="2"/>
      <c r="E42" s="12"/>
      <c r="F42" s="12">
        <v>206.43</v>
      </c>
      <c r="G42" s="2"/>
      <c r="H42" s="2"/>
      <c r="I42" s="2"/>
      <c r="J42" s="12"/>
      <c r="K42" s="2"/>
    </row>
    <row r="43" spans="2:11" ht="15.45" customHeight="1">
      <c r="B43" s="2"/>
      <c r="C43" s="23" t="s">
        <v>63</v>
      </c>
      <c r="D43" s="2"/>
      <c r="E43" s="12"/>
      <c r="F43" s="12">
        <v>-517.07000000000005</v>
      </c>
      <c r="G43" s="2"/>
      <c r="H43" s="2"/>
      <c r="I43" s="2"/>
      <c r="J43" s="12"/>
      <c r="K43" s="2"/>
    </row>
    <row r="44" spans="2:11" ht="15.45" customHeight="1">
      <c r="B44" s="2"/>
      <c r="C44" s="23" t="s">
        <v>64</v>
      </c>
      <c r="D44" s="2"/>
      <c r="E44" s="12"/>
      <c r="F44" s="12">
        <v>97.54</v>
      </c>
      <c r="G44" s="2"/>
      <c r="H44" s="2"/>
      <c r="I44" s="2"/>
      <c r="J44" s="12"/>
      <c r="K44" s="2"/>
    </row>
    <row r="45" spans="2:11" ht="15.45" customHeight="1">
      <c r="B45" s="2"/>
      <c r="C45" s="23" t="s">
        <v>65</v>
      </c>
      <c r="D45" s="2"/>
      <c r="E45" s="12"/>
      <c r="F45" s="12">
        <v>87.43</v>
      </c>
      <c r="G45" s="2"/>
      <c r="H45" s="2"/>
      <c r="I45" s="2"/>
      <c r="J45" s="12"/>
      <c r="K45" s="2"/>
    </row>
    <row r="46" spans="2:11" ht="15.45" customHeight="1">
      <c r="B46" s="2"/>
      <c r="C46" s="23" t="s">
        <v>66</v>
      </c>
      <c r="D46" s="2"/>
      <c r="E46" s="12"/>
      <c r="F46" s="12">
        <v>-327.18</v>
      </c>
      <c r="G46" s="2"/>
      <c r="H46" s="2"/>
      <c r="I46" s="2"/>
      <c r="J46" s="12"/>
      <c r="K46" s="2"/>
    </row>
    <row r="47" spans="2:11" ht="15.45" customHeight="1">
      <c r="B47" s="2"/>
      <c r="C47" s="24"/>
      <c r="D47" s="2"/>
      <c r="E47" s="12"/>
      <c r="F47" s="12"/>
      <c r="G47" s="2"/>
      <c r="H47" s="2"/>
      <c r="I47" s="2"/>
      <c r="J47" s="12"/>
      <c r="K47" s="2"/>
    </row>
    <row r="48" spans="2:11" ht="15.45" customHeight="1">
      <c r="B48" s="2"/>
      <c r="C48" s="24"/>
      <c r="D48" s="2"/>
      <c r="E48" s="12"/>
      <c r="F48" s="12"/>
      <c r="G48" s="2"/>
      <c r="H48" s="2"/>
      <c r="I48" s="2"/>
      <c r="J48" s="12"/>
      <c r="K48" s="2"/>
    </row>
    <row r="49" spans="2:11" ht="15.45" customHeight="1">
      <c r="B49" s="2"/>
      <c r="C49" s="24"/>
      <c r="D49" s="2"/>
      <c r="E49" s="12"/>
      <c r="F49" s="12"/>
      <c r="G49" s="2"/>
      <c r="H49" s="2"/>
      <c r="I49" s="2"/>
      <c r="J49" s="12"/>
      <c r="K49" s="2"/>
    </row>
    <row r="50" spans="2:11" ht="15.45" customHeight="1">
      <c r="B50" s="7" t="s">
        <v>67</v>
      </c>
      <c r="C50" s="24"/>
      <c r="D50" s="2"/>
      <c r="E50" s="12"/>
      <c r="F50" s="15">
        <f t="array" ref="F50">SUM(F51:F62)</f>
        <v>391.72</v>
      </c>
      <c r="G50" s="15">
        <f t="array" ref="G50">SUM(G51:G62)</f>
        <v>65.28</v>
      </c>
      <c r="H50" s="25">
        <f t="array" ref="H50">SUM(H51:H62)</f>
        <v>326.44</v>
      </c>
      <c r="I50" s="2"/>
      <c r="J50" s="12"/>
      <c r="K50" s="2"/>
    </row>
    <row r="51" spans="2:11" ht="15.45" customHeight="1">
      <c r="B51" s="2"/>
      <c r="C51" s="24">
        <v>45769</v>
      </c>
      <c r="D51" s="2"/>
      <c r="E51" s="12"/>
      <c r="F51" s="12">
        <v>15.49</v>
      </c>
      <c r="G51" s="12">
        <v>2.58</v>
      </c>
      <c r="H51" s="12">
        <f t="array" ref="H51">F51-G51</f>
        <v>12.91</v>
      </c>
      <c r="I51" s="2"/>
      <c r="J51" s="12"/>
      <c r="K51" s="2"/>
    </row>
    <row r="52" spans="2:11" ht="15.45" customHeight="1">
      <c r="B52" s="2"/>
      <c r="C52" s="24">
        <v>45797</v>
      </c>
      <c r="D52" s="2"/>
      <c r="E52" s="12"/>
      <c r="F52" s="12">
        <v>38.03</v>
      </c>
      <c r="G52" s="12">
        <v>6.34</v>
      </c>
      <c r="H52" s="12">
        <v>31.69</v>
      </c>
      <c r="I52" s="2"/>
      <c r="J52" s="12"/>
      <c r="K52" s="2"/>
    </row>
    <row r="53" spans="2:11" ht="15.45" customHeight="1">
      <c r="B53" s="2"/>
      <c r="C53" s="24">
        <v>45828</v>
      </c>
      <c r="D53" s="2"/>
      <c r="E53" s="12"/>
      <c r="F53" s="12">
        <v>38.299999999999997</v>
      </c>
      <c r="G53" s="12">
        <v>6.38</v>
      </c>
      <c r="H53" s="12">
        <f t="array" ref="H53">F53-G53</f>
        <v>31.919999999999998</v>
      </c>
      <c r="I53" s="2"/>
      <c r="J53" s="12"/>
      <c r="K53" s="2"/>
    </row>
    <row r="54" spans="2:11" ht="15.45" customHeight="1">
      <c r="B54" s="2"/>
      <c r="C54" s="24">
        <v>45859</v>
      </c>
      <c r="D54" s="2"/>
      <c r="E54" s="12"/>
      <c r="F54" s="12">
        <v>38.03</v>
      </c>
      <c r="G54" s="12">
        <v>6.34</v>
      </c>
      <c r="H54" s="12">
        <v>31.69</v>
      </c>
      <c r="I54" s="2"/>
      <c r="J54" s="12"/>
      <c r="K54" s="2"/>
    </row>
    <row r="55" spans="2:11" ht="15.45" customHeight="1">
      <c r="B55" s="2"/>
      <c r="C55" s="24">
        <v>45889</v>
      </c>
      <c r="D55" s="2"/>
      <c r="E55" s="12"/>
      <c r="F55" s="12">
        <v>15.49</v>
      </c>
      <c r="G55" s="12">
        <v>2.58</v>
      </c>
      <c r="H55" s="12">
        <f t="array" ref="H55">F55-G55</f>
        <v>12.91</v>
      </c>
      <c r="I55" s="2"/>
      <c r="J55" s="12"/>
      <c r="K55" s="2"/>
    </row>
    <row r="56" spans="2:11" ht="15.45" customHeight="1">
      <c r="B56" s="2"/>
      <c r="C56" s="24">
        <v>45919</v>
      </c>
      <c r="D56" s="2"/>
      <c r="E56" s="12"/>
      <c r="F56" s="12">
        <v>38.299999999999997</v>
      </c>
      <c r="G56" s="12">
        <v>6.38</v>
      </c>
      <c r="H56" s="12">
        <f t="array" ref="H56">F56-G56</f>
        <v>31.919999999999998</v>
      </c>
      <c r="I56" s="2"/>
      <c r="J56" s="12"/>
      <c r="K56" s="2"/>
    </row>
    <row r="57" spans="2:11" ht="15.45" customHeight="1">
      <c r="B57" s="2"/>
      <c r="C57" s="24">
        <v>45950</v>
      </c>
      <c r="D57" s="2"/>
      <c r="E57" s="12"/>
      <c r="F57" s="12">
        <v>38.03</v>
      </c>
      <c r="G57" s="12">
        <v>6.34</v>
      </c>
      <c r="H57" s="12">
        <f t="array" ref="H57">F57-G57</f>
        <v>31.69</v>
      </c>
      <c r="I57" s="2"/>
      <c r="J57" s="12"/>
      <c r="K57" s="2"/>
    </row>
    <row r="58" spans="2:11" ht="15.45" customHeight="1">
      <c r="B58" s="2"/>
      <c r="C58" s="24">
        <v>45981</v>
      </c>
      <c r="D58" s="2"/>
      <c r="E58" s="12"/>
      <c r="F58" s="12">
        <v>38.299999999999997</v>
      </c>
      <c r="G58" s="12">
        <v>6.38</v>
      </c>
      <c r="H58" s="12">
        <f t="array" ref="H58">F58-G58</f>
        <v>31.919999999999998</v>
      </c>
      <c r="I58" s="2"/>
      <c r="J58" s="12"/>
      <c r="K58" s="2"/>
    </row>
    <row r="59" spans="2:11" ht="15.45" customHeight="1">
      <c r="B59" s="2"/>
      <c r="C59" s="24">
        <v>46010</v>
      </c>
      <c r="D59" s="2"/>
      <c r="E59" s="12"/>
      <c r="F59" s="12">
        <v>38.03</v>
      </c>
      <c r="G59" s="12">
        <v>6.34</v>
      </c>
      <c r="H59" s="12">
        <f t="array" ref="H59">F59-G59</f>
        <v>31.69</v>
      </c>
      <c r="I59" s="2"/>
      <c r="J59" s="12"/>
      <c r="K59" s="2"/>
    </row>
    <row r="60" spans="2:11" ht="15.45" customHeight="1">
      <c r="B60" s="2"/>
      <c r="C60" s="26" t="s">
        <v>68</v>
      </c>
      <c r="D60" s="2"/>
      <c r="E60" s="12"/>
      <c r="F60" s="12">
        <v>38.299999999999997</v>
      </c>
      <c r="G60" s="12">
        <v>6.38</v>
      </c>
      <c r="H60" s="12">
        <f t="array" ref="H60">F60-G60</f>
        <v>31.919999999999998</v>
      </c>
      <c r="I60" s="2"/>
      <c r="J60" s="12"/>
      <c r="K60" s="2"/>
    </row>
    <row r="61" spans="2:11" ht="15.45" customHeight="1">
      <c r="B61" s="2"/>
      <c r="C61" s="26" t="s">
        <v>69</v>
      </c>
      <c r="D61" s="2"/>
      <c r="E61" s="12"/>
      <c r="F61" s="12">
        <v>16.190000000000001</v>
      </c>
      <c r="G61" s="12">
        <v>2.7</v>
      </c>
      <c r="H61" s="12">
        <f t="array" ref="H61">F61-G61</f>
        <v>13.490000000000002</v>
      </c>
      <c r="I61" s="2"/>
      <c r="J61" s="12"/>
      <c r="K61" s="2"/>
    </row>
    <row r="62" spans="2:11" ht="15.45" customHeight="1">
      <c r="B62" s="2"/>
      <c r="C62" s="24">
        <v>46101</v>
      </c>
      <c r="D62" s="2"/>
      <c r="E62" s="12"/>
      <c r="F62" s="12">
        <v>39.229999999999997</v>
      </c>
      <c r="G62" s="16">
        <v>6.54</v>
      </c>
      <c r="H62" s="12">
        <f t="array" ref="H62">F62-G62</f>
        <v>32.69</v>
      </c>
      <c r="I62" s="2"/>
      <c r="J62" s="12"/>
      <c r="K62" s="2"/>
    </row>
    <row r="63" spans="2:11" ht="15.45" customHeight="1">
      <c r="B63" s="2"/>
      <c r="C63" s="13"/>
      <c r="D63" s="2"/>
      <c r="E63" s="12"/>
      <c r="F63" s="12"/>
      <c r="G63" s="2"/>
      <c r="H63" s="2"/>
      <c r="I63" s="2"/>
      <c r="J63" s="12"/>
      <c r="K63" s="2"/>
    </row>
    <row r="64" spans="2:11" ht="15.45" customHeight="1">
      <c r="B64" s="6" t="s">
        <v>70</v>
      </c>
      <c r="C64" s="2"/>
      <c r="D64" s="2"/>
      <c r="E64" s="12"/>
      <c r="F64" s="12"/>
      <c r="G64" s="2"/>
      <c r="H64" s="2"/>
      <c r="I64" s="2"/>
      <c r="J64" s="12"/>
      <c r="K64" s="2"/>
    </row>
    <row r="65" spans="1:12" ht="15.45" customHeight="1">
      <c r="A65" s="27"/>
      <c r="B65" s="2"/>
      <c r="C65" s="1" t="s">
        <v>71</v>
      </c>
      <c r="D65" s="1" t="s">
        <v>34</v>
      </c>
      <c r="E65" s="1" t="s">
        <v>72</v>
      </c>
      <c r="F65" s="1" t="s">
        <v>73</v>
      </c>
      <c r="G65" s="1" t="s">
        <v>74</v>
      </c>
      <c r="H65" s="2"/>
      <c r="I65" s="1" t="s">
        <v>75</v>
      </c>
      <c r="J65" s="1" t="s">
        <v>76</v>
      </c>
      <c r="K65" s="2" t="s">
        <v>293</v>
      </c>
    </row>
    <row r="66" spans="1:12" ht="15.45" customHeight="1">
      <c r="A66" s="27"/>
      <c r="B66" s="7" t="s">
        <v>77</v>
      </c>
      <c r="C66" s="7" t="s">
        <v>78</v>
      </c>
      <c r="D66" s="2"/>
      <c r="E66" s="12"/>
      <c r="F66" s="12"/>
      <c r="G66" s="28">
        <v>15730.78</v>
      </c>
      <c r="H66" s="2"/>
      <c r="I66" s="2"/>
      <c r="J66" s="12"/>
      <c r="K66" s="2"/>
    </row>
    <row r="67" spans="1:12" ht="15.45" customHeight="1">
      <c r="A67" s="27">
        <v>1</v>
      </c>
      <c r="B67" s="7" t="s">
        <v>79</v>
      </c>
      <c r="C67" s="7" t="s">
        <v>80</v>
      </c>
      <c r="D67" s="7" t="s">
        <v>81</v>
      </c>
      <c r="E67" s="12">
        <v>1000</v>
      </c>
      <c r="F67" s="12"/>
      <c r="G67" s="28">
        <f t="array" ref="G67">G66+E67-F67</f>
        <v>16730.78</v>
      </c>
      <c r="H67" s="2"/>
      <c r="I67" s="2"/>
      <c r="J67" s="12"/>
      <c r="K67" s="2"/>
    </row>
    <row r="68" spans="1:12" ht="15.45" customHeight="1">
      <c r="A68" s="27">
        <v>2</v>
      </c>
      <c r="B68" s="7" t="s">
        <v>82</v>
      </c>
      <c r="C68" s="7" t="s">
        <v>83</v>
      </c>
      <c r="D68" s="7" t="s">
        <v>81</v>
      </c>
      <c r="E68" s="2"/>
      <c r="F68" s="12">
        <v>138.99</v>
      </c>
      <c r="G68" s="28">
        <f t="array" ref="G68">G67+E68-F68</f>
        <v>16591.789999999997</v>
      </c>
      <c r="H68" s="2"/>
      <c r="I68" s="7" t="s">
        <v>84</v>
      </c>
      <c r="J68" s="12">
        <v>12.83</v>
      </c>
      <c r="K68" s="117">
        <f>F68-J68</f>
        <v>126.16000000000001</v>
      </c>
      <c r="L68" s="7" t="s">
        <v>85</v>
      </c>
    </row>
    <row r="69" spans="1:12" ht="15.45" customHeight="1">
      <c r="A69" s="27">
        <v>3</v>
      </c>
      <c r="B69" s="7" t="s">
        <v>39</v>
      </c>
      <c r="C69" s="7" t="s">
        <v>86</v>
      </c>
      <c r="D69" s="7" t="s">
        <v>87</v>
      </c>
      <c r="E69" s="12"/>
      <c r="F69" s="12">
        <v>15.49</v>
      </c>
      <c r="G69" s="28">
        <f t="array" ref="G69">G68+E69-F69</f>
        <v>16576.299999999996</v>
      </c>
      <c r="H69" s="2"/>
      <c r="I69" s="7" t="s">
        <v>88</v>
      </c>
      <c r="J69" s="12">
        <v>2.58</v>
      </c>
      <c r="K69" s="117">
        <f t="shared" ref="K69:K132" si="0">F69-J69</f>
        <v>12.91</v>
      </c>
    </row>
    <row r="70" spans="1:12" ht="15.45" customHeight="1">
      <c r="A70" s="27">
        <v>4</v>
      </c>
      <c r="B70" s="7" t="s">
        <v>39</v>
      </c>
      <c r="C70" s="7" t="s">
        <v>89</v>
      </c>
      <c r="D70" s="7" t="s">
        <v>87</v>
      </c>
      <c r="E70" s="12"/>
      <c r="F70" s="12">
        <v>58.3</v>
      </c>
      <c r="G70" s="28">
        <f t="array" ref="G70">G69+E70-F70</f>
        <v>16517.999999999996</v>
      </c>
      <c r="H70" s="2"/>
      <c r="I70" s="7" t="s">
        <v>23</v>
      </c>
      <c r="J70" s="12">
        <v>2.78</v>
      </c>
      <c r="K70" s="117">
        <f t="shared" si="0"/>
        <v>55.519999999999996</v>
      </c>
    </row>
    <row r="71" spans="1:12" ht="15.45" customHeight="1">
      <c r="A71" s="27">
        <v>5</v>
      </c>
      <c r="B71" s="7" t="s">
        <v>39</v>
      </c>
      <c r="C71" s="7" t="s">
        <v>90</v>
      </c>
      <c r="D71" s="7" t="s">
        <v>87</v>
      </c>
      <c r="E71" s="12"/>
      <c r="F71" s="12">
        <v>82.75</v>
      </c>
      <c r="G71" s="28">
        <f t="array" ref="G71">G70+E71-F71</f>
        <v>16435.249999999996</v>
      </c>
      <c r="H71" s="2"/>
      <c r="I71" s="7" t="s">
        <v>22</v>
      </c>
      <c r="J71" s="12">
        <v>3.94</v>
      </c>
      <c r="K71" s="117">
        <f t="shared" si="0"/>
        <v>78.81</v>
      </c>
    </row>
    <row r="72" spans="1:12" ht="15.45" customHeight="1">
      <c r="A72" s="27">
        <v>6</v>
      </c>
      <c r="B72" s="7" t="s">
        <v>39</v>
      </c>
      <c r="C72" s="7" t="s">
        <v>91</v>
      </c>
      <c r="D72" s="7" t="s">
        <v>92</v>
      </c>
      <c r="E72" s="2"/>
      <c r="F72" s="12">
        <v>4.25</v>
      </c>
      <c r="G72" s="28">
        <f t="array" ref="G72">G71+E72-F72</f>
        <v>16430.999999999996</v>
      </c>
      <c r="H72" s="2"/>
      <c r="I72" s="7" t="s">
        <v>93</v>
      </c>
      <c r="J72" s="2"/>
      <c r="K72" s="117">
        <f t="shared" si="0"/>
        <v>4.25</v>
      </c>
    </row>
    <row r="73" spans="1:12" ht="15.45" customHeight="1">
      <c r="A73" s="27">
        <v>7</v>
      </c>
      <c r="B73" s="7" t="s">
        <v>94</v>
      </c>
      <c r="C73" s="7" t="s">
        <v>95</v>
      </c>
      <c r="D73" s="7" t="s">
        <v>81</v>
      </c>
      <c r="E73" s="12"/>
      <c r="F73" s="12">
        <v>225.44</v>
      </c>
      <c r="G73" s="28">
        <f t="array" ref="G73">G72+E73-F73</f>
        <v>16205.559999999996</v>
      </c>
      <c r="H73" s="2"/>
      <c r="I73" s="7" t="s">
        <v>96</v>
      </c>
      <c r="J73" s="12">
        <v>37.57</v>
      </c>
      <c r="K73" s="117">
        <f t="shared" si="0"/>
        <v>187.87</v>
      </c>
    </row>
    <row r="74" spans="1:12" ht="15.45" customHeight="1">
      <c r="A74" s="27">
        <v>8</v>
      </c>
      <c r="B74" s="7" t="s">
        <v>94</v>
      </c>
      <c r="C74" s="7" t="s">
        <v>97</v>
      </c>
      <c r="D74" s="7" t="s">
        <v>81</v>
      </c>
      <c r="E74" s="2"/>
      <c r="F74" s="12">
        <v>68.39</v>
      </c>
      <c r="G74" s="28">
        <f t="array" ref="G74">G73+E74-F74</f>
        <v>16137.169999999996</v>
      </c>
      <c r="H74" s="2"/>
      <c r="I74" s="7" t="s">
        <v>98</v>
      </c>
      <c r="J74" s="2"/>
      <c r="K74" s="117">
        <f t="shared" si="0"/>
        <v>68.39</v>
      </c>
    </row>
    <row r="75" spans="1:12" ht="15.45" customHeight="1">
      <c r="A75" s="27">
        <v>9</v>
      </c>
      <c r="B75" s="7" t="s">
        <v>99</v>
      </c>
      <c r="C75" s="7" t="s">
        <v>100</v>
      </c>
      <c r="D75" s="7" t="s">
        <v>92</v>
      </c>
      <c r="E75" s="2"/>
      <c r="F75" s="12">
        <v>4.25</v>
      </c>
      <c r="G75" s="28">
        <f t="array" ref="G75">G74+E75-F75</f>
        <v>16132.919999999996</v>
      </c>
      <c r="H75" s="2"/>
      <c r="I75" s="2"/>
      <c r="J75" s="2"/>
      <c r="K75" s="117">
        <f t="shared" si="0"/>
        <v>4.25</v>
      </c>
    </row>
    <row r="76" spans="1:12" ht="15.45" customHeight="1">
      <c r="A76" s="27">
        <v>10</v>
      </c>
      <c r="B76" s="7" t="s">
        <v>101</v>
      </c>
      <c r="C76" s="7" t="s">
        <v>86</v>
      </c>
      <c r="D76" s="7" t="s">
        <v>87</v>
      </c>
      <c r="E76" s="2"/>
      <c r="F76" s="12">
        <v>38.03</v>
      </c>
      <c r="G76" s="28">
        <f t="array" ref="G76">G75+E76-F76</f>
        <v>16094.889999999996</v>
      </c>
      <c r="H76" s="2"/>
      <c r="I76" s="7" t="s">
        <v>102</v>
      </c>
      <c r="J76" s="2">
        <v>6.34</v>
      </c>
      <c r="K76" s="117">
        <f t="shared" si="0"/>
        <v>31.69</v>
      </c>
    </row>
    <row r="77" spans="1:12" ht="15.45" customHeight="1">
      <c r="A77" s="27">
        <v>11</v>
      </c>
      <c r="B77" s="7" t="s">
        <v>103</v>
      </c>
      <c r="C77" s="7" t="s">
        <v>104</v>
      </c>
      <c r="D77" s="7" t="s">
        <v>81</v>
      </c>
      <c r="E77" s="12">
        <v>40</v>
      </c>
      <c r="F77" s="2"/>
      <c r="G77" s="28">
        <f t="array" ref="G77">G76+E77-F77</f>
        <v>16134.889999999996</v>
      </c>
      <c r="H77" s="2"/>
      <c r="I77" s="7" t="s">
        <v>105</v>
      </c>
      <c r="J77" s="12"/>
      <c r="K77" s="117">
        <f t="shared" si="0"/>
        <v>0</v>
      </c>
    </row>
    <row r="78" spans="1:12" ht="15.45" customHeight="1">
      <c r="A78" s="27">
        <v>12</v>
      </c>
      <c r="B78" s="7" t="s">
        <v>103</v>
      </c>
      <c r="C78" s="7" t="s">
        <v>106</v>
      </c>
      <c r="D78" s="7" t="s">
        <v>81</v>
      </c>
      <c r="E78" s="12"/>
      <c r="F78" s="12">
        <v>65.05</v>
      </c>
      <c r="G78" s="28">
        <f t="array" ref="G78">G77+E78-F78</f>
        <v>16069.839999999997</v>
      </c>
      <c r="H78" s="2"/>
      <c r="I78" s="7" t="s">
        <v>107</v>
      </c>
      <c r="J78" s="12">
        <v>10.38</v>
      </c>
      <c r="K78" s="117">
        <f t="shared" si="0"/>
        <v>54.669999999999995</v>
      </c>
    </row>
    <row r="79" spans="1:12" ht="15.45" customHeight="1">
      <c r="A79" s="27">
        <v>13</v>
      </c>
      <c r="B79" s="7" t="s">
        <v>40</v>
      </c>
      <c r="C79" s="7" t="s">
        <v>90</v>
      </c>
      <c r="D79" s="7" t="s">
        <v>87</v>
      </c>
      <c r="E79" s="2"/>
      <c r="F79" s="12">
        <v>21.75</v>
      </c>
      <c r="G79" s="28">
        <f t="array" ref="G79">G78+E79-F79</f>
        <v>16048.089999999997</v>
      </c>
      <c r="H79" s="2"/>
      <c r="I79" s="7" t="s">
        <v>22</v>
      </c>
      <c r="J79" s="2">
        <v>1.04</v>
      </c>
      <c r="K79" s="117">
        <f t="shared" si="0"/>
        <v>20.71</v>
      </c>
    </row>
    <row r="80" spans="1:12" ht="15.45" customHeight="1">
      <c r="A80" s="27">
        <v>14</v>
      </c>
      <c r="B80" s="7" t="s">
        <v>40</v>
      </c>
      <c r="C80" s="7" t="s">
        <v>89</v>
      </c>
      <c r="D80" s="7" t="s">
        <v>87</v>
      </c>
      <c r="E80" s="2"/>
      <c r="F80" s="12">
        <v>62.66</v>
      </c>
      <c r="G80" s="28">
        <f t="array" ref="G80">G79+E80-F80</f>
        <v>15985.429999999997</v>
      </c>
      <c r="H80" s="2"/>
      <c r="I80" s="7" t="s">
        <v>23</v>
      </c>
      <c r="J80" s="2">
        <v>2.98</v>
      </c>
      <c r="K80" s="117">
        <f t="shared" si="0"/>
        <v>59.68</v>
      </c>
    </row>
    <row r="81" spans="1:11" ht="15.45" customHeight="1">
      <c r="A81" s="27">
        <v>15</v>
      </c>
      <c r="B81" s="7" t="s">
        <v>40</v>
      </c>
      <c r="C81" s="7" t="s">
        <v>108</v>
      </c>
      <c r="D81" s="7" t="s">
        <v>81</v>
      </c>
      <c r="E81" s="12">
        <v>2500</v>
      </c>
      <c r="F81" s="12"/>
      <c r="G81" s="28">
        <f t="array" ref="G81">G80+E81-F81</f>
        <v>18485.429999999997</v>
      </c>
      <c r="H81" s="2"/>
      <c r="I81" s="7" t="s">
        <v>109</v>
      </c>
      <c r="J81" s="2"/>
      <c r="K81" s="117">
        <f t="shared" si="0"/>
        <v>0</v>
      </c>
    </row>
    <row r="82" spans="1:11" ht="15.45" customHeight="1">
      <c r="A82" s="27">
        <v>16</v>
      </c>
      <c r="B82" s="7" t="s">
        <v>40</v>
      </c>
      <c r="C82" s="7" t="s">
        <v>110</v>
      </c>
      <c r="D82" s="7" t="s">
        <v>81</v>
      </c>
      <c r="E82" s="12">
        <v>100</v>
      </c>
      <c r="F82" s="2"/>
      <c r="G82" s="28">
        <f t="array" ref="G82">G81+E82-F82</f>
        <v>18585.429999999997</v>
      </c>
      <c r="H82" s="2"/>
      <c r="I82" s="7" t="s">
        <v>111</v>
      </c>
      <c r="J82" s="2"/>
      <c r="K82" s="117">
        <f t="shared" si="0"/>
        <v>0</v>
      </c>
    </row>
    <row r="83" spans="1:11" ht="15.45" customHeight="1">
      <c r="A83" s="27">
        <v>17</v>
      </c>
      <c r="B83" s="7" t="s">
        <v>112</v>
      </c>
      <c r="C83" s="7" t="s">
        <v>113</v>
      </c>
      <c r="D83" s="7" t="s">
        <v>81</v>
      </c>
      <c r="E83" s="12">
        <v>75</v>
      </c>
      <c r="F83" s="2"/>
      <c r="G83" s="28">
        <f t="array" ref="G83">G82+E83-F83</f>
        <v>18660.429999999997</v>
      </c>
      <c r="H83" s="2"/>
      <c r="I83" s="7" t="s">
        <v>114</v>
      </c>
      <c r="J83" s="2"/>
      <c r="K83" s="117">
        <f t="shared" si="0"/>
        <v>0</v>
      </c>
    </row>
    <row r="84" spans="1:11" ht="15.45" customHeight="1">
      <c r="A84" s="27">
        <v>18</v>
      </c>
      <c r="B84" s="7" t="s">
        <v>57</v>
      </c>
      <c r="C84" s="7" t="s">
        <v>115</v>
      </c>
      <c r="D84" s="7" t="s">
        <v>87</v>
      </c>
      <c r="E84" s="12"/>
      <c r="F84" s="2">
        <v>318.14999999999998</v>
      </c>
      <c r="G84" s="28">
        <f t="array" ref="G84">G83+E84-F84</f>
        <v>18342.279999999995</v>
      </c>
      <c r="H84" s="2"/>
      <c r="I84" s="7" t="s">
        <v>21</v>
      </c>
      <c r="J84" s="2"/>
      <c r="K84" s="117">
        <f t="shared" si="0"/>
        <v>318.14999999999998</v>
      </c>
    </row>
    <row r="85" spans="1:11" ht="15.45" customHeight="1">
      <c r="A85" s="27">
        <v>19</v>
      </c>
      <c r="B85" s="7" t="s">
        <v>116</v>
      </c>
      <c r="C85" s="7" t="s">
        <v>100</v>
      </c>
      <c r="D85" s="7" t="s">
        <v>92</v>
      </c>
      <c r="E85" s="2"/>
      <c r="F85" s="12">
        <v>4.25</v>
      </c>
      <c r="G85" s="28">
        <f t="array" ref="G85">G84+E85-F85</f>
        <v>18338.029999999995</v>
      </c>
      <c r="H85" s="2"/>
      <c r="I85" s="2"/>
      <c r="J85" s="2"/>
      <c r="K85" s="117">
        <f t="shared" si="0"/>
        <v>4.25</v>
      </c>
    </row>
    <row r="86" spans="1:11" ht="15.45" customHeight="1">
      <c r="A86" s="27">
        <v>20</v>
      </c>
      <c r="B86" s="7" t="s">
        <v>117</v>
      </c>
      <c r="C86" s="7" t="s">
        <v>83</v>
      </c>
      <c r="D86" s="7" t="s">
        <v>81</v>
      </c>
      <c r="E86" s="12"/>
      <c r="F86" s="12">
        <v>290.41000000000003</v>
      </c>
      <c r="G86" s="28">
        <f t="array" ref="G86">G85+E86-F86</f>
        <v>18047.619999999995</v>
      </c>
      <c r="H86" s="2"/>
      <c r="I86" s="7" t="s">
        <v>118</v>
      </c>
      <c r="J86" s="2">
        <v>28.4</v>
      </c>
      <c r="K86" s="117">
        <f t="shared" si="0"/>
        <v>262.01000000000005</v>
      </c>
    </row>
    <row r="87" spans="1:11" ht="15.45" customHeight="1">
      <c r="A87" s="27">
        <v>21</v>
      </c>
      <c r="B87" s="7" t="s">
        <v>119</v>
      </c>
      <c r="C87" s="7" t="s">
        <v>86</v>
      </c>
      <c r="D87" s="7" t="s">
        <v>87</v>
      </c>
      <c r="E87" s="29"/>
      <c r="F87" s="12">
        <v>38.299999999999997</v>
      </c>
      <c r="G87" s="28">
        <f t="array" ref="G87">G86+E87-F87</f>
        <v>18009.319999999996</v>
      </c>
      <c r="H87" s="2"/>
      <c r="I87" s="7" t="s">
        <v>102</v>
      </c>
      <c r="J87" s="2">
        <v>6.38</v>
      </c>
      <c r="K87" s="117">
        <f t="shared" si="0"/>
        <v>31.919999999999998</v>
      </c>
    </row>
    <row r="88" spans="1:11" ht="15.45" customHeight="1">
      <c r="A88" s="27">
        <v>22</v>
      </c>
      <c r="B88" s="7" t="s">
        <v>41</v>
      </c>
      <c r="C88" s="7" t="s">
        <v>90</v>
      </c>
      <c r="D88" s="7" t="s">
        <v>87</v>
      </c>
      <c r="E88" s="29"/>
      <c r="F88" s="12">
        <v>9.27</v>
      </c>
      <c r="G88" s="28">
        <f t="array" ref="G88">G87+E88-F88</f>
        <v>18000.049999999996</v>
      </c>
      <c r="H88" s="2"/>
      <c r="I88" s="7" t="s">
        <v>22</v>
      </c>
      <c r="J88" s="2">
        <v>0.44</v>
      </c>
      <c r="K88" s="117">
        <f t="shared" si="0"/>
        <v>8.83</v>
      </c>
    </row>
    <row r="89" spans="1:11" ht="15.45" customHeight="1">
      <c r="A89" s="27">
        <v>23</v>
      </c>
      <c r="B89" s="7" t="s">
        <v>41</v>
      </c>
      <c r="C89" s="7" t="s">
        <v>89</v>
      </c>
      <c r="D89" s="7" t="s">
        <v>87</v>
      </c>
      <c r="E89" s="29"/>
      <c r="F89" s="12">
        <v>76.31</v>
      </c>
      <c r="G89" s="28">
        <f t="array" ref="G89">G88+E89-F89</f>
        <v>17923.739999999994</v>
      </c>
      <c r="H89" s="2"/>
      <c r="I89" s="7" t="s">
        <v>23</v>
      </c>
      <c r="J89" s="2">
        <v>3.63</v>
      </c>
      <c r="K89" s="117">
        <f t="shared" si="0"/>
        <v>72.680000000000007</v>
      </c>
    </row>
    <row r="90" spans="1:11" ht="15.45" customHeight="1">
      <c r="A90" s="27">
        <v>24</v>
      </c>
      <c r="B90" s="7" t="s">
        <v>41</v>
      </c>
      <c r="C90" s="7" t="s">
        <v>110</v>
      </c>
      <c r="D90" s="7" t="s">
        <v>81</v>
      </c>
      <c r="E90" s="29"/>
      <c r="F90" s="12">
        <v>60</v>
      </c>
      <c r="G90" s="28">
        <f t="array" ref="G90">G89+E90-F90</f>
        <v>17863.739999999994</v>
      </c>
      <c r="H90" s="2"/>
      <c r="I90" s="7" t="s">
        <v>120</v>
      </c>
      <c r="J90" s="2"/>
      <c r="K90" s="117">
        <f t="shared" si="0"/>
        <v>60</v>
      </c>
    </row>
    <row r="91" spans="1:11" ht="15.45" customHeight="1">
      <c r="A91" s="27">
        <v>25</v>
      </c>
      <c r="B91" s="7" t="s">
        <v>121</v>
      </c>
      <c r="C91" s="7" t="s">
        <v>122</v>
      </c>
      <c r="D91" s="7" t="s">
        <v>81</v>
      </c>
      <c r="E91" s="2">
        <v>963.46</v>
      </c>
      <c r="F91" s="12"/>
      <c r="G91" s="28">
        <f t="array" ref="G91">G90+E91-F91</f>
        <v>18827.199999999993</v>
      </c>
      <c r="H91" s="2"/>
      <c r="I91" s="7" t="s">
        <v>123</v>
      </c>
      <c r="J91" s="2"/>
      <c r="K91" s="117">
        <f t="shared" si="0"/>
        <v>0</v>
      </c>
    </row>
    <row r="92" spans="1:11" ht="15.45" customHeight="1">
      <c r="A92" s="27">
        <v>26</v>
      </c>
      <c r="B92" s="7" t="s">
        <v>58</v>
      </c>
      <c r="C92" s="7" t="s">
        <v>106</v>
      </c>
      <c r="D92" s="7" t="s">
        <v>81</v>
      </c>
      <c r="E92" s="12">
        <v>350</v>
      </c>
      <c r="F92" s="12"/>
      <c r="G92" s="28">
        <f t="array" ref="G92">G91+E92-F92</f>
        <v>19177.199999999993</v>
      </c>
      <c r="H92" s="2"/>
      <c r="I92" s="7" t="s">
        <v>124</v>
      </c>
      <c r="J92" s="2"/>
      <c r="K92" s="117">
        <f t="shared" si="0"/>
        <v>0</v>
      </c>
    </row>
    <row r="93" spans="1:11" ht="15.45" customHeight="1">
      <c r="A93" s="27">
        <v>27</v>
      </c>
      <c r="B93" s="7" t="s">
        <v>58</v>
      </c>
      <c r="C93" s="7" t="s">
        <v>115</v>
      </c>
      <c r="D93" s="7" t="s">
        <v>87</v>
      </c>
      <c r="E93" s="2"/>
      <c r="F93" s="12">
        <v>101.75</v>
      </c>
      <c r="G93" s="28">
        <f t="array" ref="G93">G92+E93-F93</f>
        <v>19075.449999999993</v>
      </c>
      <c r="H93" s="2"/>
      <c r="I93" s="7" t="s">
        <v>21</v>
      </c>
      <c r="J93" s="2"/>
      <c r="K93" s="117">
        <f t="shared" si="0"/>
        <v>101.75</v>
      </c>
    </row>
    <row r="94" spans="1:11" ht="15.45" customHeight="1">
      <c r="A94" s="27">
        <v>28</v>
      </c>
      <c r="B94" s="7" t="s">
        <v>125</v>
      </c>
      <c r="C94" s="7" t="s">
        <v>97</v>
      </c>
      <c r="D94" s="7" t="s">
        <v>81</v>
      </c>
      <c r="E94" s="12"/>
      <c r="F94" s="12">
        <v>150</v>
      </c>
      <c r="G94" s="28">
        <f t="array" ref="G94">G93+E94-F94</f>
        <v>18925.449999999993</v>
      </c>
      <c r="H94" s="2"/>
      <c r="I94" s="7" t="s">
        <v>126</v>
      </c>
      <c r="J94" s="12"/>
      <c r="K94" s="117">
        <f t="shared" si="0"/>
        <v>150</v>
      </c>
    </row>
    <row r="95" spans="1:11" ht="15.45" customHeight="1">
      <c r="A95" s="27">
        <v>29</v>
      </c>
      <c r="B95" s="7" t="s">
        <v>127</v>
      </c>
      <c r="C95" s="7" t="s">
        <v>128</v>
      </c>
      <c r="D95" s="7" t="s">
        <v>81</v>
      </c>
      <c r="E95" s="12">
        <v>60</v>
      </c>
      <c r="F95" s="12"/>
      <c r="G95" s="28">
        <f t="array" ref="G95">G94+E95-F95</f>
        <v>18985.449999999993</v>
      </c>
      <c r="H95" s="2"/>
      <c r="I95" s="7" t="s">
        <v>129</v>
      </c>
      <c r="J95" s="2"/>
      <c r="K95" s="117">
        <f t="shared" si="0"/>
        <v>0</v>
      </c>
    </row>
    <row r="96" spans="1:11" ht="15.45" customHeight="1">
      <c r="A96" s="27">
        <v>30</v>
      </c>
      <c r="B96" s="7" t="s">
        <v>130</v>
      </c>
      <c r="C96" s="7" t="s">
        <v>131</v>
      </c>
      <c r="D96" s="7" t="s">
        <v>132</v>
      </c>
      <c r="E96" s="2"/>
      <c r="F96" s="12">
        <v>4.25</v>
      </c>
      <c r="G96" s="28">
        <f t="array" ref="G96">G95+E96-F96</f>
        <v>18981.199999999993</v>
      </c>
      <c r="H96" s="2"/>
      <c r="I96" s="2"/>
      <c r="J96" s="2"/>
      <c r="K96" s="117">
        <f t="shared" si="0"/>
        <v>4.25</v>
      </c>
    </row>
    <row r="97" spans="1:11" ht="15.45" customHeight="1">
      <c r="A97" s="27">
        <v>31</v>
      </c>
      <c r="B97" s="7" t="s">
        <v>133</v>
      </c>
      <c r="C97" s="7" t="s">
        <v>86</v>
      </c>
      <c r="D97" s="7" t="s">
        <v>87</v>
      </c>
      <c r="E97" s="12"/>
      <c r="F97" s="12">
        <v>38.03</v>
      </c>
      <c r="G97" s="28">
        <f t="array" ref="G97">G96+E97-F97</f>
        <v>18943.169999999995</v>
      </c>
      <c r="H97" s="2"/>
      <c r="I97" s="7" t="s">
        <v>102</v>
      </c>
      <c r="J97" s="12">
        <v>6.34</v>
      </c>
      <c r="K97" s="117">
        <f t="shared" si="0"/>
        <v>31.69</v>
      </c>
    </row>
    <row r="98" spans="1:11" ht="15.45" customHeight="1">
      <c r="A98" s="27">
        <v>32</v>
      </c>
      <c r="B98" s="7" t="s">
        <v>42</v>
      </c>
      <c r="C98" s="7" t="s">
        <v>90</v>
      </c>
      <c r="D98" s="7" t="s">
        <v>87</v>
      </c>
      <c r="E98" s="12"/>
      <c r="F98" s="2">
        <v>26.28</v>
      </c>
      <c r="G98" s="28">
        <f t="array" ref="G98">G97+E98-F98</f>
        <v>18916.889999999996</v>
      </c>
      <c r="H98" s="2"/>
      <c r="I98" s="7" t="s">
        <v>22</v>
      </c>
      <c r="J98" s="2">
        <v>1.25</v>
      </c>
      <c r="K98" s="117">
        <f t="shared" si="0"/>
        <v>25.03</v>
      </c>
    </row>
    <row r="99" spans="1:11" ht="15.45" customHeight="1">
      <c r="A99" s="27">
        <v>33</v>
      </c>
      <c r="B99" s="7" t="s">
        <v>42</v>
      </c>
      <c r="C99" s="7" t="s">
        <v>89</v>
      </c>
      <c r="D99" s="7" t="s">
        <v>87</v>
      </c>
      <c r="E99" s="12"/>
      <c r="F99" s="12">
        <v>80.58</v>
      </c>
      <c r="G99" s="28">
        <f t="array" ref="G99">G98+E99-F99</f>
        <v>18836.309999999994</v>
      </c>
      <c r="H99" s="2"/>
      <c r="I99" s="7" t="s">
        <v>23</v>
      </c>
      <c r="J99" s="2">
        <v>3.84</v>
      </c>
      <c r="K99" s="117">
        <f t="shared" si="0"/>
        <v>76.739999999999995</v>
      </c>
    </row>
    <row r="100" spans="1:11" ht="15.45" customHeight="1">
      <c r="A100" s="27">
        <v>34</v>
      </c>
      <c r="B100" s="7" t="s">
        <v>59</v>
      </c>
      <c r="C100" s="7" t="s">
        <v>115</v>
      </c>
      <c r="D100" s="7" t="s">
        <v>87</v>
      </c>
      <c r="E100" s="7" t="s">
        <v>134</v>
      </c>
      <c r="F100" s="12">
        <v>97.54</v>
      </c>
      <c r="G100" s="28">
        <v>18738.77</v>
      </c>
      <c r="H100" s="2"/>
      <c r="I100" s="7" t="s">
        <v>21</v>
      </c>
      <c r="J100" s="12"/>
      <c r="K100" s="117">
        <f t="shared" si="0"/>
        <v>97.54</v>
      </c>
    </row>
    <row r="101" spans="1:11" ht="15.45" customHeight="1">
      <c r="A101" s="27">
        <v>35</v>
      </c>
      <c r="B101" s="7" t="s">
        <v>135</v>
      </c>
      <c r="C101" s="7" t="s">
        <v>97</v>
      </c>
      <c r="D101" s="7" t="s">
        <v>81</v>
      </c>
      <c r="E101" s="12"/>
      <c r="F101" s="12">
        <v>120</v>
      </c>
      <c r="G101" s="28">
        <f t="array" ref="G101">G100+E101-F101</f>
        <v>18618.77</v>
      </c>
      <c r="H101" s="2"/>
      <c r="I101" s="7" t="s">
        <v>136</v>
      </c>
      <c r="J101" s="2"/>
      <c r="K101" s="117">
        <f t="shared" si="0"/>
        <v>120</v>
      </c>
    </row>
    <row r="102" spans="1:11" ht="15.45" customHeight="1">
      <c r="A102" s="27">
        <v>36</v>
      </c>
      <c r="B102" s="7" t="s">
        <v>135</v>
      </c>
      <c r="C102" s="7" t="s">
        <v>137</v>
      </c>
      <c r="D102" s="7" t="s">
        <v>81</v>
      </c>
      <c r="E102" s="12"/>
      <c r="F102" s="12">
        <v>144</v>
      </c>
      <c r="G102" s="28">
        <f t="array" ref="G102">G101+E102-F102</f>
        <v>18474.77</v>
      </c>
      <c r="H102" s="2"/>
      <c r="I102" s="7" t="s">
        <v>138</v>
      </c>
      <c r="J102" s="12">
        <v>24</v>
      </c>
      <c r="K102" s="117">
        <f t="shared" si="0"/>
        <v>120</v>
      </c>
    </row>
    <row r="103" spans="1:11" ht="15.45" customHeight="1">
      <c r="A103" s="27">
        <v>37</v>
      </c>
      <c r="B103" s="7" t="s">
        <v>139</v>
      </c>
      <c r="C103" s="7" t="s">
        <v>100</v>
      </c>
      <c r="D103" s="7" t="s">
        <v>92</v>
      </c>
      <c r="E103" s="2"/>
      <c r="F103" s="12">
        <v>4.25</v>
      </c>
      <c r="G103" s="28">
        <f t="array" ref="G103">G102+E103-F103</f>
        <v>18470.52</v>
      </c>
      <c r="H103" s="2"/>
      <c r="I103" s="2"/>
      <c r="J103" s="2"/>
      <c r="K103" s="117">
        <f t="shared" si="0"/>
        <v>4.25</v>
      </c>
    </row>
    <row r="104" spans="1:11" ht="15.45" customHeight="1">
      <c r="A104" s="27">
        <v>38</v>
      </c>
      <c r="B104" s="7" t="s">
        <v>140</v>
      </c>
      <c r="C104" s="7" t="s">
        <v>86</v>
      </c>
      <c r="D104" s="7" t="s">
        <v>87</v>
      </c>
      <c r="E104" s="12"/>
      <c r="F104" s="12">
        <v>15.49</v>
      </c>
      <c r="G104" s="28">
        <f t="array" ref="G104">G103+E104-F104</f>
        <v>18455.03</v>
      </c>
      <c r="H104" s="2"/>
      <c r="I104" s="7" t="s">
        <v>102</v>
      </c>
      <c r="J104" s="12">
        <v>2.58</v>
      </c>
      <c r="K104" s="117">
        <f t="shared" si="0"/>
        <v>12.91</v>
      </c>
    </row>
    <row r="105" spans="1:11" ht="15.45" customHeight="1">
      <c r="A105" s="27">
        <v>39</v>
      </c>
      <c r="B105" s="7" t="s">
        <v>43</v>
      </c>
      <c r="C105" s="7" t="s">
        <v>141</v>
      </c>
      <c r="D105" s="7" t="s">
        <v>87</v>
      </c>
      <c r="E105" s="2"/>
      <c r="F105" s="12">
        <v>40.340000000000003</v>
      </c>
      <c r="G105" s="28">
        <f t="array" ref="G105">G104+E105-F105</f>
        <v>18414.689999999999</v>
      </c>
      <c r="H105" s="2"/>
      <c r="I105" s="7" t="s">
        <v>22</v>
      </c>
      <c r="J105" s="2">
        <v>1.92</v>
      </c>
      <c r="K105" s="117">
        <f t="shared" si="0"/>
        <v>38.42</v>
      </c>
    </row>
    <row r="106" spans="1:11" ht="15.45" customHeight="1">
      <c r="A106" s="27">
        <v>40</v>
      </c>
      <c r="B106" s="7" t="s">
        <v>43</v>
      </c>
      <c r="C106" s="7" t="s">
        <v>89</v>
      </c>
      <c r="D106" s="7" t="s">
        <v>87</v>
      </c>
      <c r="E106" s="12"/>
      <c r="F106" s="12">
        <v>66.72</v>
      </c>
      <c r="G106" s="28">
        <f t="array" ref="G106">G105+E106-F106</f>
        <v>18347.969999999998</v>
      </c>
      <c r="H106" s="2"/>
      <c r="I106" s="7" t="s">
        <v>23</v>
      </c>
      <c r="J106" s="12">
        <v>3.18</v>
      </c>
      <c r="K106" s="117">
        <f t="shared" si="0"/>
        <v>63.54</v>
      </c>
    </row>
    <row r="107" spans="1:11" ht="15.45" customHeight="1">
      <c r="A107" s="27">
        <v>41</v>
      </c>
      <c r="B107" s="7" t="s">
        <v>142</v>
      </c>
      <c r="C107" s="7" t="s">
        <v>143</v>
      </c>
      <c r="D107" s="7" t="s">
        <v>81</v>
      </c>
      <c r="E107" s="12"/>
      <c r="F107" s="12">
        <v>240</v>
      </c>
      <c r="G107" s="28">
        <f t="array" ref="G107">G106+E107-F107</f>
        <v>18107.969999999998</v>
      </c>
      <c r="H107" s="2"/>
      <c r="I107" s="7" t="s">
        <v>144</v>
      </c>
      <c r="J107" s="12">
        <v>40</v>
      </c>
      <c r="K107" s="117">
        <f t="shared" si="0"/>
        <v>200</v>
      </c>
    </row>
    <row r="108" spans="1:11" ht="15.45" customHeight="1">
      <c r="A108" s="27">
        <v>42</v>
      </c>
      <c r="B108" s="7" t="s">
        <v>60</v>
      </c>
      <c r="C108" s="7" t="s">
        <v>115</v>
      </c>
      <c r="D108" s="7" t="s">
        <v>87</v>
      </c>
      <c r="E108" s="2"/>
      <c r="F108" s="12">
        <v>720.01</v>
      </c>
      <c r="G108" s="28">
        <f t="array" ref="G108">G107+E108-F108</f>
        <v>17387.96</v>
      </c>
      <c r="H108" s="2"/>
      <c r="I108" s="7" t="s">
        <v>21</v>
      </c>
      <c r="J108" s="2"/>
      <c r="K108" s="117">
        <f t="shared" si="0"/>
        <v>720.01</v>
      </c>
    </row>
    <row r="109" spans="1:11" ht="15.45" customHeight="1">
      <c r="A109" s="27">
        <v>43</v>
      </c>
      <c r="B109" s="7" t="s">
        <v>145</v>
      </c>
      <c r="C109" s="7" t="s">
        <v>146</v>
      </c>
      <c r="D109" s="7" t="s">
        <v>81</v>
      </c>
      <c r="E109" s="12"/>
      <c r="F109" s="12">
        <v>253.44</v>
      </c>
      <c r="G109" s="28">
        <f t="array" ref="G109">G108+E109-F109</f>
        <v>17134.52</v>
      </c>
      <c r="H109" s="2"/>
      <c r="I109" s="7" t="s">
        <v>147</v>
      </c>
      <c r="J109" s="12">
        <v>42.24</v>
      </c>
      <c r="K109" s="117">
        <f t="shared" si="0"/>
        <v>211.2</v>
      </c>
    </row>
    <row r="110" spans="1:11" ht="15.45" customHeight="1">
      <c r="A110" s="27">
        <v>44</v>
      </c>
      <c r="B110" s="7" t="s">
        <v>145</v>
      </c>
      <c r="C110" s="7" t="s">
        <v>83</v>
      </c>
      <c r="D110" s="7" t="s">
        <v>81</v>
      </c>
      <c r="E110" s="12"/>
      <c r="F110" s="12">
        <v>189.33</v>
      </c>
      <c r="G110" s="28">
        <f t="array" ref="G110">G109+E110-F110</f>
        <v>16945.189999999999</v>
      </c>
      <c r="H110" s="2"/>
      <c r="I110" s="7" t="s">
        <v>148</v>
      </c>
      <c r="J110" s="12">
        <v>15.22</v>
      </c>
      <c r="K110" s="117">
        <f t="shared" si="0"/>
        <v>174.11</v>
      </c>
    </row>
    <row r="111" spans="1:11" ht="15.45" customHeight="1">
      <c r="A111" s="27">
        <v>45</v>
      </c>
      <c r="B111" s="7" t="s">
        <v>149</v>
      </c>
      <c r="C111" s="7" t="s">
        <v>97</v>
      </c>
      <c r="D111" s="7" t="s">
        <v>81</v>
      </c>
      <c r="E111" s="2"/>
      <c r="F111" s="12">
        <v>90</v>
      </c>
      <c r="G111" s="28">
        <f t="array" ref="G111">G110+E111-F111</f>
        <v>16855.189999999999</v>
      </c>
      <c r="H111" s="2"/>
      <c r="I111" s="7" t="s">
        <v>150</v>
      </c>
      <c r="J111" s="2"/>
      <c r="K111" s="117">
        <f t="shared" si="0"/>
        <v>90</v>
      </c>
    </row>
    <row r="112" spans="1:11" ht="15.45" customHeight="1">
      <c r="A112" s="27">
        <v>46</v>
      </c>
      <c r="B112" s="7" t="s">
        <v>151</v>
      </c>
      <c r="C112" s="7" t="s">
        <v>152</v>
      </c>
      <c r="D112" s="7" t="s">
        <v>81</v>
      </c>
      <c r="E112" s="12"/>
      <c r="F112" s="12">
        <v>3599.69</v>
      </c>
      <c r="G112" s="28">
        <f t="array" ref="G112">G111+E112-F112</f>
        <v>13255.499999999998</v>
      </c>
      <c r="H112" s="2"/>
      <c r="I112" s="7" t="s">
        <v>153</v>
      </c>
      <c r="J112" s="12">
        <v>599.95000000000005</v>
      </c>
      <c r="K112" s="117">
        <f t="shared" si="0"/>
        <v>2999.74</v>
      </c>
    </row>
    <row r="113" spans="1:11" ht="15.45" customHeight="1">
      <c r="A113" s="27">
        <v>47</v>
      </c>
      <c r="B113" s="7" t="s">
        <v>154</v>
      </c>
      <c r="C113" s="7" t="s">
        <v>100</v>
      </c>
      <c r="D113" s="7" t="s">
        <v>92</v>
      </c>
      <c r="E113" s="12"/>
      <c r="F113" s="12">
        <v>4.25</v>
      </c>
      <c r="G113" s="28">
        <f t="array" ref="G113">G112+E113-F113</f>
        <v>13251.249999999998</v>
      </c>
      <c r="H113" s="2"/>
      <c r="I113" s="30"/>
      <c r="J113" s="12"/>
      <c r="K113" s="117">
        <f t="shared" si="0"/>
        <v>4.25</v>
      </c>
    </row>
    <row r="114" spans="1:11" ht="15.45" customHeight="1">
      <c r="A114" s="27">
        <v>48</v>
      </c>
      <c r="B114" s="7" t="s">
        <v>155</v>
      </c>
      <c r="C114" s="7" t="s">
        <v>95</v>
      </c>
      <c r="D114" s="7" t="s">
        <v>81</v>
      </c>
      <c r="E114" s="12">
        <v>425</v>
      </c>
      <c r="F114" s="12"/>
      <c r="G114" s="28">
        <f t="array" ref="G114">G113+E114-F114</f>
        <v>13676.249999999998</v>
      </c>
      <c r="H114" s="2"/>
      <c r="I114" s="7" t="s">
        <v>156</v>
      </c>
      <c r="J114" s="12"/>
      <c r="K114" s="117">
        <f t="shared" si="0"/>
        <v>0</v>
      </c>
    </row>
    <row r="115" spans="1:11" ht="15.45" customHeight="1">
      <c r="A115" s="27">
        <v>49</v>
      </c>
      <c r="B115" s="7" t="s">
        <v>157</v>
      </c>
      <c r="C115" s="7" t="s">
        <v>86</v>
      </c>
      <c r="D115" s="7" t="s">
        <v>81</v>
      </c>
      <c r="E115" s="12"/>
      <c r="F115" s="12">
        <v>38.299999999999997</v>
      </c>
      <c r="G115" s="28">
        <f t="array" ref="G115">G114+E115-F115</f>
        <v>13637.949999999999</v>
      </c>
      <c r="H115" s="2"/>
      <c r="I115" s="7" t="s">
        <v>102</v>
      </c>
      <c r="J115" s="12">
        <v>6.38</v>
      </c>
      <c r="K115" s="117">
        <f t="shared" si="0"/>
        <v>31.919999999999998</v>
      </c>
    </row>
    <row r="116" spans="1:11" ht="15.45" customHeight="1">
      <c r="A116" s="27">
        <v>50</v>
      </c>
      <c r="B116" s="7" t="s">
        <v>44</v>
      </c>
      <c r="C116" s="7" t="s">
        <v>158</v>
      </c>
      <c r="D116" s="7" t="s">
        <v>81</v>
      </c>
      <c r="E116" s="12"/>
      <c r="F116" s="12">
        <v>3109.75</v>
      </c>
      <c r="G116" s="28">
        <f t="array" ref="G116">G115+E116-F116</f>
        <v>10528.199999999999</v>
      </c>
      <c r="H116" s="2"/>
      <c r="I116" s="7" t="s">
        <v>159</v>
      </c>
      <c r="J116" s="12">
        <v>518.29999999999995</v>
      </c>
      <c r="K116" s="117">
        <f t="shared" si="0"/>
        <v>2591.4499999999998</v>
      </c>
    </row>
    <row r="117" spans="1:11" ht="15.45" customHeight="1">
      <c r="A117" s="27">
        <v>51</v>
      </c>
      <c r="B117" s="7" t="s">
        <v>44</v>
      </c>
      <c r="C117" s="7" t="s">
        <v>141</v>
      </c>
      <c r="D117" s="7" t="s">
        <v>87</v>
      </c>
      <c r="E117" s="2"/>
      <c r="F117" s="12">
        <v>28.81</v>
      </c>
      <c r="G117" s="28">
        <f t="array" ref="G117">G116+E117-F117</f>
        <v>10499.39</v>
      </c>
      <c r="H117" s="2"/>
      <c r="I117" s="7" t="s">
        <v>22</v>
      </c>
      <c r="J117" s="12">
        <v>1.37</v>
      </c>
      <c r="K117" s="117">
        <f t="shared" si="0"/>
        <v>27.439999999999998</v>
      </c>
    </row>
    <row r="118" spans="1:11" ht="15.45" customHeight="1">
      <c r="A118" s="27">
        <v>52</v>
      </c>
      <c r="B118" s="7" t="s">
        <v>44</v>
      </c>
      <c r="C118" s="7" t="s">
        <v>160</v>
      </c>
      <c r="D118" s="7" t="s">
        <v>87</v>
      </c>
      <c r="E118" s="12"/>
      <c r="F118" s="12">
        <v>63.32</v>
      </c>
      <c r="G118" s="28">
        <f t="array" ref="G118">G117+E118-F118</f>
        <v>10436.07</v>
      </c>
      <c r="H118" s="2"/>
      <c r="I118" s="7" t="s">
        <v>23</v>
      </c>
      <c r="J118" s="12">
        <v>3.02</v>
      </c>
      <c r="K118" s="117">
        <f t="shared" si="0"/>
        <v>60.3</v>
      </c>
    </row>
    <row r="119" spans="1:11" ht="15.45" customHeight="1">
      <c r="A119" s="27">
        <v>53</v>
      </c>
      <c r="B119" s="31" t="s">
        <v>161</v>
      </c>
      <c r="C119" s="7" t="s">
        <v>162</v>
      </c>
      <c r="D119" s="7" t="s">
        <v>81</v>
      </c>
      <c r="E119" s="12">
        <v>140</v>
      </c>
      <c r="F119" s="12"/>
      <c r="G119" s="28">
        <f t="array" ref="G119">G118+E119-F119</f>
        <v>10576.07</v>
      </c>
      <c r="H119" s="2"/>
      <c r="I119" s="7" t="s">
        <v>163</v>
      </c>
      <c r="J119" s="12"/>
      <c r="K119" s="117">
        <f t="shared" si="0"/>
        <v>0</v>
      </c>
    </row>
    <row r="120" spans="1:11" ht="15.45" customHeight="1">
      <c r="A120" s="27">
        <v>54</v>
      </c>
      <c r="B120" s="7" t="s">
        <v>61</v>
      </c>
      <c r="C120" s="7" t="s">
        <v>164</v>
      </c>
      <c r="D120" s="7" t="s">
        <v>87</v>
      </c>
      <c r="E120" s="12"/>
      <c r="F120" s="12">
        <v>215.41</v>
      </c>
      <c r="G120" s="28">
        <f t="array" ref="G120">G119+E120-F120</f>
        <v>10360.66</v>
      </c>
      <c r="H120" s="2"/>
      <c r="I120" s="7" t="s">
        <v>21</v>
      </c>
      <c r="J120" s="12"/>
      <c r="K120" s="117">
        <f t="shared" si="0"/>
        <v>215.41</v>
      </c>
    </row>
    <row r="121" spans="1:11" ht="15.45" customHeight="1">
      <c r="A121" s="27">
        <v>55</v>
      </c>
      <c r="B121" s="7" t="s">
        <v>165</v>
      </c>
      <c r="C121" s="7" t="s">
        <v>83</v>
      </c>
      <c r="D121" s="7" t="s">
        <v>81</v>
      </c>
      <c r="E121" s="2"/>
      <c r="F121" s="12">
        <v>145.19999999999999</v>
      </c>
      <c r="G121" s="28">
        <f t="array" ref="G121">G120+E121-F121</f>
        <v>10215.459999999999</v>
      </c>
      <c r="H121" s="2"/>
      <c r="I121" s="7" t="s">
        <v>166</v>
      </c>
      <c r="J121" s="12">
        <v>24.21</v>
      </c>
      <c r="K121" s="117">
        <f t="shared" si="0"/>
        <v>120.98999999999998</v>
      </c>
    </row>
    <row r="122" spans="1:11" ht="15.45" customHeight="1">
      <c r="A122" s="27">
        <v>56</v>
      </c>
      <c r="B122" s="7" t="s">
        <v>165</v>
      </c>
      <c r="C122" s="7" t="s">
        <v>167</v>
      </c>
      <c r="D122" s="7" t="s">
        <v>81</v>
      </c>
      <c r="E122" s="2"/>
      <c r="F122" s="12">
        <v>277.63</v>
      </c>
      <c r="G122" s="28">
        <f t="array" ref="G122">G121+E122-F122</f>
        <v>9937.83</v>
      </c>
      <c r="H122" s="2"/>
      <c r="I122" s="7" t="s">
        <v>168</v>
      </c>
      <c r="J122" s="2">
        <v>46.27</v>
      </c>
      <c r="K122" s="117">
        <f t="shared" si="0"/>
        <v>231.35999999999999</v>
      </c>
    </row>
    <row r="123" spans="1:11" ht="15.45" customHeight="1">
      <c r="A123" s="27">
        <v>57</v>
      </c>
      <c r="B123" s="7" t="s">
        <v>169</v>
      </c>
      <c r="C123" s="7" t="s">
        <v>170</v>
      </c>
      <c r="D123" s="7" t="s">
        <v>81</v>
      </c>
      <c r="E123" s="12">
        <v>800.25</v>
      </c>
      <c r="F123" s="12"/>
      <c r="G123" s="28">
        <f t="array" ref="G123">G122+E123-F123</f>
        <v>10738.08</v>
      </c>
      <c r="H123" s="2"/>
      <c r="I123" s="7" t="s">
        <v>10</v>
      </c>
      <c r="J123" s="12"/>
      <c r="K123" s="117">
        <f t="shared" si="0"/>
        <v>0</v>
      </c>
    </row>
    <row r="124" spans="1:11" ht="15.45" customHeight="1">
      <c r="A124" s="27">
        <v>58</v>
      </c>
      <c r="B124" s="7" t="s">
        <v>171</v>
      </c>
      <c r="C124" s="7" t="s">
        <v>172</v>
      </c>
      <c r="D124" s="7" t="s">
        <v>81</v>
      </c>
      <c r="E124" s="2"/>
      <c r="F124" s="12">
        <v>875</v>
      </c>
      <c r="G124" s="28">
        <f t="array" ref="G124">G123+E124-F124</f>
        <v>9863.08</v>
      </c>
      <c r="H124" s="2"/>
      <c r="I124" s="7" t="s">
        <v>173</v>
      </c>
      <c r="J124" s="2"/>
      <c r="K124" s="117">
        <f t="shared" si="0"/>
        <v>875</v>
      </c>
    </row>
    <row r="125" spans="1:11" ht="15.45" customHeight="1">
      <c r="A125" s="27">
        <v>59</v>
      </c>
      <c r="B125" s="7" t="s">
        <v>174</v>
      </c>
      <c r="C125" s="7" t="s">
        <v>80</v>
      </c>
      <c r="D125" s="7" t="s">
        <v>81</v>
      </c>
      <c r="E125" s="12">
        <v>3299.85</v>
      </c>
      <c r="F125" s="12"/>
      <c r="G125" s="28">
        <f t="array" ref="G125">G124+E125-F125</f>
        <v>13162.93</v>
      </c>
      <c r="H125" s="2"/>
      <c r="I125" s="7" t="s">
        <v>175</v>
      </c>
      <c r="J125" s="12"/>
      <c r="K125" s="117">
        <f t="shared" si="0"/>
        <v>0</v>
      </c>
    </row>
    <row r="126" spans="1:11" ht="15.45" customHeight="1">
      <c r="A126" s="27">
        <v>60</v>
      </c>
      <c r="B126" s="7" t="s">
        <v>176</v>
      </c>
      <c r="C126" s="7" t="s">
        <v>86</v>
      </c>
      <c r="D126" s="7" t="s">
        <v>87</v>
      </c>
      <c r="E126" s="12"/>
      <c r="F126" s="12">
        <v>38.03</v>
      </c>
      <c r="G126" s="28">
        <f t="array" ref="G126">G125+E126-F126</f>
        <v>13124.9</v>
      </c>
      <c r="H126" s="2"/>
      <c r="I126" s="7" t="s">
        <v>102</v>
      </c>
      <c r="J126" s="12">
        <v>6.34</v>
      </c>
      <c r="K126" s="117">
        <f t="shared" si="0"/>
        <v>31.69</v>
      </c>
    </row>
    <row r="127" spans="1:11" ht="15.45" customHeight="1">
      <c r="A127" s="27">
        <v>61</v>
      </c>
      <c r="B127" s="7" t="s">
        <v>176</v>
      </c>
      <c r="C127" s="7" t="s">
        <v>177</v>
      </c>
      <c r="D127" s="7" t="s">
        <v>92</v>
      </c>
      <c r="E127" s="2"/>
      <c r="F127" s="12">
        <v>4.25</v>
      </c>
      <c r="G127" s="28">
        <f t="array" ref="G127">G126+E127-F127</f>
        <v>13120.65</v>
      </c>
      <c r="H127" s="2"/>
      <c r="I127" s="2"/>
      <c r="J127" s="2"/>
      <c r="K127" s="117">
        <f t="shared" si="0"/>
        <v>4.25</v>
      </c>
    </row>
    <row r="128" spans="1:11" ht="15.45" customHeight="1">
      <c r="A128" s="27">
        <v>62</v>
      </c>
      <c r="B128" s="7" t="s">
        <v>45</v>
      </c>
      <c r="C128" s="7" t="s">
        <v>90</v>
      </c>
      <c r="D128" s="7" t="s">
        <v>87</v>
      </c>
      <c r="E128" s="12"/>
      <c r="F128" s="12">
        <v>20.71</v>
      </c>
      <c r="G128" s="28">
        <f t="array" ref="G128">G127+E128-F128</f>
        <v>13099.94</v>
      </c>
      <c r="H128" s="2"/>
      <c r="I128" s="7" t="s">
        <v>22</v>
      </c>
      <c r="J128" s="12">
        <v>0.99</v>
      </c>
      <c r="K128" s="117">
        <f t="shared" si="0"/>
        <v>19.720000000000002</v>
      </c>
    </row>
    <row r="129" spans="1:11" ht="15.45" customHeight="1">
      <c r="A129" s="27">
        <v>63</v>
      </c>
      <c r="B129" s="7" t="s">
        <v>45</v>
      </c>
      <c r="C129" s="7" t="s">
        <v>160</v>
      </c>
      <c r="D129" s="7" t="s">
        <v>87</v>
      </c>
      <c r="E129" s="12"/>
      <c r="F129" s="12">
        <v>52.11</v>
      </c>
      <c r="G129" s="28">
        <f t="array" ref="G129">G128+E129-F129</f>
        <v>13047.83</v>
      </c>
      <c r="H129" s="2"/>
      <c r="I129" s="7" t="s">
        <v>23</v>
      </c>
      <c r="J129" s="12">
        <v>2.48</v>
      </c>
      <c r="K129" s="117">
        <f t="shared" si="0"/>
        <v>49.63</v>
      </c>
    </row>
    <row r="130" spans="1:11" ht="15.45" customHeight="1">
      <c r="A130" s="27">
        <v>64</v>
      </c>
      <c r="B130" s="7" t="s">
        <v>178</v>
      </c>
      <c r="C130" s="7" t="s">
        <v>179</v>
      </c>
      <c r="D130" s="7" t="s">
        <v>81</v>
      </c>
      <c r="E130" s="12">
        <v>120</v>
      </c>
      <c r="F130" s="2"/>
      <c r="G130" s="28">
        <f t="array" ref="G130">G129+E130-F130</f>
        <v>13167.83</v>
      </c>
      <c r="H130" s="2"/>
      <c r="I130" s="7" t="s">
        <v>180</v>
      </c>
      <c r="J130" s="2"/>
      <c r="K130" s="117">
        <f t="shared" si="0"/>
        <v>0</v>
      </c>
    </row>
    <row r="131" spans="1:11" ht="15.45" customHeight="1">
      <c r="A131" s="27">
        <v>65</v>
      </c>
      <c r="B131" s="7" t="s">
        <v>62</v>
      </c>
      <c r="C131" s="7" t="s">
        <v>115</v>
      </c>
      <c r="D131" s="7" t="s">
        <v>87</v>
      </c>
      <c r="E131" s="12"/>
      <c r="F131" s="28">
        <v>206.43</v>
      </c>
      <c r="G131" s="28">
        <f t="array" ref="G131">G130+E131-F131</f>
        <v>12961.4</v>
      </c>
      <c r="H131" s="2"/>
      <c r="I131" s="7" t="s">
        <v>21</v>
      </c>
      <c r="J131" s="2"/>
      <c r="K131" s="117">
        <f t="shared" si="0"/>
        <v>206.43</v>
      </c>
    </row>
    <row r="132" spans="1:11" ht="15.45" customHeight="1">
      <c r="A132" s="27">
        <v>66</v>
      </c>
      <c r="B132" s="7" t="s">
        <v>181</v>
      </c>
      <c r="C132" s="7" t="s">
        <v>182</v>
      </c>
      <c r="D132" s="7" t="s">
        <v>81</v>
      </c>
      <c r="E132" s="12"/>
      <c r="F132" s="28">
        <v>110.52</v>
      </c>
      <c r="G132" s="28">
        <f t="array" ref="G132">G131+E132-F132</f>
        <v>12850.88</v>
      </c>
      <c r="H132" s="2"/>
      <c r="I132" s="7" t="s">
        <v>183</v>
      </c>
      <c r="J132" s="12">
        <v>15.91</v>
      </c>
      <c r="K132" s="117">
        <f t="shared" si="0"/>
        <v>94.61</v>
      </c>
    </row>
    <row r="133" spans="1:11" ht="15.45" customHeight="1">
      <c r="A133" s="27">
        <v>67</v>
      </c>
      <c r="B133" s="7" t="s">
        <v>184</v>
      </c>
      <c r="C133" s="7" t="s">
        <v>83</v>
      </c>
      <c r="D133" s="7" t="s">
        <v>81</v>
      </c>
      <c r="E133" s="12"/>
      <c r="F133" s="28">
        <v>143.22999999999999</v>
      </c>
      <c r="G133" s="28">
        <f t="array" ref="G133">G132+E133-F133</f>
        <v>12707.65</v>
      </c>
      <c r="H133" s="2"/>
      <c r="I133" s="7" t="s">
        <v>185</v>
      </c>
      <c r="J133" s="12">
        <v>16.489999999999998</v>
      </c>
      <c r="K133" s="117">
        <f t="shared" ref="K133:K186" si="1">F133-J133</f>
        <v>126.74</v>
      </c>
    </row>
    <row r="134" spans="1:11" ht="15.45" customHeight="1">
      <c r="A134" s="27">
        <v>68</v>
      </c>
      <c r="B134" s="7" t="s">
        <v>184</v>
      </c>
      <c r="C134" s="7" t="s">
        <v>186</v>
      </c>
      <c r="D134" s="7" t="s">
        <v>81</v>
      </c>
      <c r="E134" s="12"/>
      <c r="F134" s="28">
        <v>152.4</v>
      </c>
      <c r="G134" s="28">
        <f t="array" ref="G134">G133+E134-F134</f>
        <v>12555.25</v>
      </c>
      <c r="H134" s="2"/>
      <c r="I134" s="7" t="s">
        <v>187</v>
      </c>
      <c r="J134" s="12">
        <v>25.4</v>
      </c>
      <c r="K134" s="117">
        <f t="shared" si="1"/>
        <v>127</v>
      </c>
    </row>
    <row r="135" spans="1:11" ht="15.45" customHeight="1">
      <c r="A135" s="27">
        <v>69</v>
      </c>
      <c r="B135" s="7" t="s">
        <v>188</v>
      </c>
      <c r="C135" s="7" t="s">
        <v>167</v>
      </c>
      <c r="D135" s="7" t="s">
        <v>81</v>
      </c>
      <c r="E135" s="12"/>
      <c r="F135" s="12">
        <v>16.86</v>
      </c>
      <c r="G135" s="28">
        <f t="array" ref="G135">G134+E135-F135</f>
        <v>12538.39</v>
      </c>
      <c r="H135" s="2"/>
      <c r="I135" s="7" t="s">
        <v>189</v>
      </c>
      <c r="J135" s="12">
        <v>1.5</v>
      </c>
      <c r="K135" s="117">
        <f t="shared" si="1"/>
        <v>15.36</v>
      </c>
    </row>
    <row r="136" spans="1:11" ht="15.45" customHeight="1">
      <c r="A136" s="27">
        <v>70</v>
      </c>
      <c r="B136" s="32" t="s">
        <v>188</v>
      </c>
      <c r="C136" s="7" t="s">
        <v>190</v>
      </c>
      <c r="D136" s="7" t="s">
        <v>81</v>
      </c>
      <c r="E136" s="2"/>
      <c r="F136" s="2">
        <v>698.72</v>
      </c>
      <c r="G136" s="28">
        <f t="array" ref="G136">G135+E136-F136</f>
        <v>11839.67</v>
      </c>
      <c r="H136" s="2"/>
      <c r="I136" s="7" t="s">
        <v>191</v>
      </c>
      <c r="J136" s="2">
        <v>6.79</v>
      </c>
      <c r="K136" s="117">
        <f t="shared" si="1"/>
        <v>691.93000000000006</v>
      </c>
    </row>
    <row r="137" spans="1:11" ht="15.45" customHeight="1">
      <c r="A137" s="27">
        <v>71</v>
      </c>
      <c r="B137" s="32" t="s">
        <v>188</v>
      </c>
      <c r="C137" s="7" t="s">
        <v>192</v>
      </c>
      <c r="D137" s="7" t="s">
        <v>81</v>
      </c>
      <c r="E137" s="2"/>
      <c r="F137" s="12">
        <v>44.9</v>
      </c>
      <c r="G137" s="28">
        <f t="array" ref="G137">G136+E137-F137</f>
        <v>11794.77</v>
      </c>
      <c r="H137" s="2"/>
      <c r="I137" s="7" t="s">
        <v>193</v>
      </c>
      <c r="J137" s="2"/>
      <c r="K137" s="117">
        <f t="shared" si="1"/>
        <v>44.9</v>
      </c>
    </row>
    <row r="138" spans="1:11" ht="15.45" customHeight="1">
      <c r="A138" s="27">
        <v>72</v>
      </c>
      <c r="B138" s="32" t="s">
        <v>188</v>
      </c>
      <c r="C138" s="7" t="s">
        <v>194</v>
      </c>
      <c r="D138" s="7" t="s">
        <v>195</v>
      </c>
      <c r="E138" s="29">
        <v>4995.7</v>
      </c>
      <c r="F138" s="2"/>
      <c r="G138" s="28">
        <f t="array" ref="G138">G137+E138-F138</f>
        <v>16790.47</v>
      </c>
      <c r="H138" s="2"/>
      <c r="I138" s="7" t="s">
        <v>196</v>
      </c>
      <c r="J138" s="2"/>
      <c r="K138" s="117">
        <f t="shared" si="1"/>
        <v>0</v>
      </c>
    </row>
    <row r="139" spans="1:11" ht="15.45" customHeight="1">
      <c r="A139" s="27">
        <v>73</v>
      </c>
      <c r="B139" s="32" t="s">
        <v>188</v>
      </c>
      <c r="C139" s="2"/>
      <c r="D139" s="7" t="s">
        <v>195</v>
      </c>
      <c r="E139" s="12">
        <v>500</v>
      </c>
      <c r="F139" s="2"/>
      <c r="G139" s="28">
        <f t="array" ref="G139">G138+E139-F139</f>
        <v>17290.47</v>
      </c>
      <c r="H139" s="2"/>
      <c r="I139" s="7" t="s">
        <v>197</v>
      </c>
      <c r="J139" s="2"/>
      <c r="K139" s="117">
        <f t="shared" si="1"/>
        <v>0</v>
      </c>
    </row>
    <row r="140" spans="1:11" ht="15.45" customHeight="1">
      <c r="A140" s="27">
        <v>74</v>
      </c>
      <c r="B140" s="33" t="s">
        <v>188</v>
      </c>
      <c r="C140" s="7" t="s">
        <v>170</v>
      </c>
      <c r="D140" s="7" t="s">
        <v>81</v>
      </c>
      <c r="E140" s="12">
        <v>67.5</v>
      </c>
      <c r="F140" s="12"/>
      <c r="G140" s="28">
        <f t="array" ref="G140">G139+E140-F140</f>
        <v>17357.97</v>
      </c>
      <c r="H140" s="2"/>
      <c r="I140" s="7" t="s">
        <v>197</v>
      </c>
      <c r="J140" s="18"/>
      <c r="K140" s="117">
        <f t="shared" si="1"/>
        <v>0</v>
      </c>
    </row>
    <row r="141" spans="1:11" ht="15.45" customHeight="1">
      <c r="A141" s="27">
        <v>75</v>
      </c>
      <c r="B141" s="32" t="s">
        <v>198</v>
      </c>
      <c r="C141" s="7" t="s">
        <v>179</v>
      </c>
      <c r="D141" s="7" t="s">
        <v>81</v>
      </c>
      <c r="E141" s="2"/>
      <c r="F141" s="12">
        <v>100</v>
      </c>
      <c r="G141" s="28">
        <f t="array" ref="G141">G140+E141-F141</f>
        <v>17257.97</v>
      </c>
      <c r="H141" s="2"/>
      <c r="I141" s="7" t="s">
        <v>120</v>
      </c>
      <c r="J141" s="2"/>
      <c r="K141" s="117">
        <f t="shared" si="1"/>
        <v>100</v>
      </c>
    </row>
    <row r="142" spans="1:11" ht="15.45" customHeight="1">
      <c r="A142" s="27">
        <v>76</v>
      </c>
      <c r="B142" s="33" t="s">
        <v>198</v>
      </c>
      <c r="C142" s="7" t="s">
        <v>182</v>
      </c>
      <c r="D142" s="7" t="s">
        <v>81</v>
      </c>
      <c r="E142" s="2"/>
      <c r="F142" s="2">
        <v>109.12</v>
      </c>
      <c r="G142" s="28">
        <f t="array" ref="G142">G141+E142-F142</f>
        <v>17148.850000000002</v>
      </c>
      <c r="H142" s="2"/>
      <c r="I142" s="7" t="s">
        <v>191</v>
      </c>
      <c r="J142" s="2"/>
      <c r="K142" s="117">
        <f t="shared" si="1"/>
        <v>109.12</v>
      </c>
    </row>
    <row r="143" spans="1:11" ht="15.45" customHeight="1">
      <c r="A143" s="27">
        <v>77</v>
      </c>
      <c r="B143" s="33" t="s">
        <v>198</v>
      </c>
      <c r="C143" s="7" t="s">
        <v>199</v>
      </c>
      <c r="D143" s="7" t="s">
        <v>81</v>
      </c>
      <c r="E143" s="12"/>
      <c r="F143" s="12">
        <v>200</v>
      </c>
      <c r="G143" s="28">
        <f t="array" ref="G143">G142+E143-F143</f>
        <v>16948.850000000002</v>
      </c>
      <c r="H143" s="2"/>
      <c r="I143" s="34" t="s">
        <v>200</v>
      </c>
      <c r="J143" s="12"/>
      <c r="K143" s="117">
        <f t="shared" si="1"/>
        <v>200</v>
      </c>
    </row>
    <row r="144" spans="1:11" ht="15.45" customHeight="1">
      <c r="A144" s="27">
        <v>78</v>
      </c>
      <c r="B144" s="7" t="s">
        <v>201</v>
      </c>
      <c r="C144" s="7" t="s">
        <v>97</v>
      </c>
      <c r="D144" s="7" t="s">
        <v>81</v>
      </c>
      <c r="E144" s="2"/>
      <c r="F144" s="2">
        <v>119.45</v>
      </c>
      <c r="G144" s="28">
        <f t="array" ref="G144">G143+E144-F144</f>
        <v>16829.400000000001</v>
      </c>
      <c r="H144" s="2"/>
      <c r="I144" s="7" t="s">
        <v>202</v>
      </c>
      <c r="J144" s="2"/>
      <c r="K144" s="117">
        <f t="shared" si="1"/>
        <v>119.45</v>
      </c>
    </row>
    <row r="145" spans="1:11" ht="15.45" customHeight="1">
      <c r="A145" s="27">
        <v>79</v>
      </c>
      <c r="B145" s="7" t="s">
        <v>203</v>
      </c>
      <c r="C145" s="7" t="s">
        <v>204</v>
      </c>
      <c r="D145" s="7" t="s">
        <v>92</v>
      </c>
      <c r="E145" s="2"/>
      <c r="F145" s="12">
        <v>4.25</v>
      </c>
      <c r="G145" s="28">
        <f t="array" ref="G145">G144+E145-F145</f>
        <v>16825.150000000001</v>
      </c>
      <c r="H145" s="2"/>
      <c r="I145" s="2"/>
      <c r="J145" s="2"/>
      <c r="K145" s="117">
        <f t="shared" si="1"/>
        <v>4.25</v>
      </c>
    </row>
    <row r="146" spans="1:11" ht="15.45" customHeight="1">
      <c r="A146" s="27">
        <v>80</v>
      </c>
      <c r="B146" s="7" t="s">
        <v>203</v>
      </c>
      <c r="C146" s="7" t="s">
        <v>205</v>
      </c>
      <c r="D146" s="7" t="s">
        <v>81</v>
      </c>
      <c r="E146" s="12"/>
      <c r="F146" s="12">
        <v>220.5</v>
      </c>
      <c r="G146" s="28">
        <f t="array" ref="G146">G145+E146-F146</f>
        <v>16604.650000000001</v>
      </c>
      <c r="H146" s="2"/>
      <c r="I146" s="7" t="s">
        <v>206</v>
      </c>
      <c r="J146" s="12"/>
      <c r="K146" s="117">
        <f t="shared" si="1"/>
        <v>220.5</v>
      </c>
    </row>
    <row r="147" spans="1:11" ht="15.45" customHeight="1">
      <c r="A147" s="27">
        <v>81</v>
      </c>
      <c r="B147" s="33" t="s">
        <v>203</v>
      </c>
      <c r="C147" s="7" t="s">
        <v>207</v>
      </c>
      <c r="D147" s="7" t="s">
        <v>81</v>
      </c>
      <c r="E147" s="12"/>
      <c r="F147" s="12">
        <v>90</v>
      </c>
      <c r="G147" s="28">
        <f t="array" ref="G147">G146+E147-F147</f>
        <v>16514.650000000001</v>
      </c>
      <c r="H147" s="2"/>
      <c r="I147" s="7" t="s">
        <v>120</v>
      </c>
      <c r="J147" s="12"/>
      <c r="K147" s="117">
        <f t="shared" si="1"/>
        <v>90</v>
      </c>
    </row>
    <row r="148" spans="1:11" ht="15.45" customHeight="1">
      <c r="A148" s="27">
        <v>82</v>
      </c>
      <c r="B148" s="7" t="s">
        <v>208</v>
      </c>
      <c r="C148" s="7" t="s">
        <v>86</v>
      </c>
      <c r="D148" s="7" t="s">
        <v>87</v>
      </c>
      <c r="E148" s="12"/>
      <c r="F148" s="12">
        <v>38.299999999999997</v>
      </c>
      <c r="G148" s="28">
        <f t="array" ref="G148">G147+E148-F148</f>
        <v>16476.350000000002</v>
      </c>
      <c r="H148" s="2"/>
      <c r="I148" s="7" t="s">
        <v>102</v>
      </c>
      <c r="J148" s="12">
        <v>6.38</v>
      </c>
      <c r="K148" s="117">
        <f t="shared" si="1"/>
        <v>31.919999999999998</v>
      </c>
    </row>
    <row r="149" spans="1:11" ht="15.45" customHeight="1">
      <c r="A149" s="27">
        <v>83</v>
      </c>
      <c r="B149" s="7" t="s">
        <v>46</v>
      </c>
      <c r="C149" s="7" t="s">
        <v>90</v>
      </c>
      <c r="D149" s="7" t="s">
        <v>87</v>
      </c>
      <c r="E149" s="12"/>
      <c r="F149" s="12">
        <v>29.05</v>
      </c>
      <c r="G149" s="28">
        <f t="array" ref="G149">G148+E149-F149</f>
        <v>16447.300000000003</v>
      </c>
      <c r="H149" s="2"/>
      <c r="I149" s="7" t="s">
        <v>22</v>
      </c>
      <c r="J149" s="12">
        <v>1.38</v>
      </c>
      <c r="K149" s="117">
        <f t="shared" si="1"/>
        <v>27.67</v>
      </c>
    </row>
    <row r="150" spans="1:11" ht="15.45" customHeight="1">
      <c r="A150" s="27">
        <v>84</v>
      </c>
      <c r="B150" s="33" t="s">
        <v>46</v>
      </c>
      <c r="C150" s="7" t="s">
        <v>160</v>
      </c>
      <c r="D150" s="7" t="s">
        <v>87</v>
      </c>
      <c r="E150" s="12"/>
      <c r="F150" s="12">
        <v>72.010000000000005</v>
      </c>
      <c r="G150" s="28">
        <f t="array" ref="G150">G149+E150-F150</f>
        <v>16375.290000000003</v>
      </c>
      <c r="H150" s="2"/>
      <c r="I150" s="7" t="s">
        <v>23</v>
      </c>
      <c r="J150" s="12">
        <v>3.43</v>
      </c>
      <c r="K150" s="117">
        <f t="shared" si="1"/>
        <v>68.58</v>
      </c>
    </row>
    <row r="151" spans="1:11" ht="15.45" customHeight="1">
      <c r="A151" s="27">
        <v>85</v>
      </c>
      <c r="B151" s="33" t="s">
        <v>46</v>
      </c>
      <c r="C151" s="7" t="s">
        <v>209</v>
      </c>
      <c r="D151" s="7" t="s">
        <v>81</v>
      </c>
      <c r="E151" s="12"/>
      <c r="F151" s="12">
        <v>156.47999999999999</v>
      </c>
      <c r="G151" s="28">
        <f t="array" ref="G151">G150+E151-F151</f>
        <v>16218.810000000003</v>
      </c>
      <c r="H151" s="2"/>
      <c r="I151" s="7" t="s">
        <v>210</v>
      </c>
      <c r="J151" s="12">
        <v>26.08</v>
      </c>
      <c r="K151" s="117">
        <f t="shared" si="1"/>
        <v>130.39999999999998</v>
      </c>
    </row>
    <row r="152" spans="1:11" ht="15.45" customHeight="1">
      <c r="A152" s="27">
        <v>86</v>
      </c>
      <c r="B152" s="7" t="s">
        <v>46</v>
      </c>
      <c r="C152" s="7" t="s">
        <v>170</v>
      </c>
      <c r="D152" s="7" t="s">
        <v>81</v>
      </c>
      <c r="E152" s="12"/>
      <c r="F152" s="12">
        <v>1692.57</v>
      </c>
      <c r="G152" s="28">
        <f t="array" ref="G152">G151+E152-F152</f>
        <v>14526.240000000003</v>
      </c>
      <c r="H152" s="2"/>
      <c r="I152" s="7" t="s">
        <v>211</v>
      </c>
      <c r="J152" s="12">
        <v>268.22000000000003</v>
      </c>
      <c r="K152" s="117">
        <f t="shared" si="1"/>
        <v>1424.35</v>
      </c>
    </row>
    <row r="153" spans="1:11" ht="15.45" customHeight="1">
      <c r="A153" s="27">
        <v>87</v>
      </c>
      <c r="B153" s="7" t="s">
        <v>212</v>
      </c>
      <c r="C153" s="7" t="s">
        <v>213</v>
      </c>
      <c r="D153" s="7" t="s">
        <v>81</v>
      </c>
      <c r="E153" s="12">
        <v>120</v>
      </c>
      <c r="F153" s="12"/>
      <c r="G153" s="28">
        <f t="array" ref="G153">G152+E153-F153</f>
        <v>14646.240000000003</v>
      </c>
      <c r="H153" s="2"/>
      <c r="I153" s="7" t="s">
        <v>214</v>
      </c>
      <c r="J153" s="12"/>
      <c r="K153" s="117">
        <f t="shared" si="1"/>
        <v>0</v>
      </c>
    </row>
    <row r="154" spans="1:11" ht="15.45" customHeight="1">
      <c r="A154" s="27">
        <v>88</v>
      </c>
      <c r="B154" s="7" t="s">
        <v>215</v>
      </c>
      <c r="C154" s="7" t="s">
        <v>164</v>
      </c>
      <c r="D154" s="7" t="s">
        <v>87</v>
      </c>
      <c r="E154" s="12">
        <v>517.07000000000005</v>
      </c>
      <c r="F154" s="12"/>
      <c r="G154" s="28">
        <f t="array" ref="G154">G153+E154-F154</f>
        <v>15163.310000000003</v>
      </c>
      <c r="H154" s="2"/>
      <c r="I154" s="7" t="s">
        <v>216</v>
      </c>
      <c r="J154" s="12"/>
      <c r="K154" s="117">
        <f t="shared" si="1"/>
        <v>0</v>
      </c>
    </row>
    <row r="155" spans="1:11" ht="15.45" customHeight="1">
      <c r="A155" s="27">
        <v>89</v>
      </c>
      <c r="B155" s="7" t="s">
        <v>217</v>
      </c>
      <c r="C155" s="7" t="s">
        <v>218</v>
      </c>
      <c r="D155" s="7" t="s">
        <v>81</v>
      </c>
      <c r="E155" s="12">
        <v>7759.81</v>
      </c>
      <c r="F155" s="12"/>
      <c r="G155" s="28">
        <f t="array" ref="G155">G154+E155-F155</f>
        <v>22923.120000000003</v>
      </c>
      <c r="H155" s="2"/>
      <c r="I155" s="7" t="s">
        <v>219</v>
      </c>
      <c r="J155" s="12"/>
      <c r="K155" s="117">
        <f t="shared" si="1"/>
        <v>0</v>
      </c>
    </row>
    <row r="156" spans="1:11" ht="15.45" customHeight="1">
      <c r="A156" s="27">
        <v>90</v>
      </c>
      <c r="B156" s="7" t="s">
        <v>220</v>
      </c>
      <c r="C156" s="7" t="s">
        <v>83</v>
      </c>
      <c r="D156" s="7" t="s">
        <v>81</v>
      </c>
      <c r="E156" s="12"/>
      <c r="F156" s="12">
        <v>40.450000000000003</v>
      </c>
      <c r="G156" s="28">
        <f t="array" ref="G156">G155+E156-F156</f>
        <v>22882.670000000002</v>
      </c>
      <c r="H156" s="2"/>
      <c r="I156" s="7" t="s">
        <v>221</v>
      </c>
      <c r="J156" s="12"/>
      <c r="K156" s="117">
        <f t="shared" si="1"/>
        <v>40.450000000000003</v>
      </c>
    </row>
    <row r="157" spans="1:11" ht="15.45" customHeight="1">
      <c r="A157" s="27">
        <v>91</v>
      </c>
      <c r="B157" s="7" t="s">
        <v>220</v>
      </c>
      <c r="C157" s="7" t="s">
        <v>222</v>
      </c>
      <c r="D157" s="7" t="s">
        <v>81</v>
      </c>
      <c r="E157" s="12"/>
      <c r="F157" s="12">
        <v>100</v>
      </c>
      <c r="G157" s="28">
        <f t="array" ref="G157">G156+E157-F157</f>
        <v>22782.670000000002</v>
      </c>
      <c r="H157" s="2"/>
      <c r="I157" s="7" t="s">
        <v>120</v>
      </c>
      <c r="J157" s="12"/>
      <c r="K157" s="117">
        <f t="shared" si="1"/>
        <v>100</v>
      </c>
    </row>
    <row r="158" spans="1:11" ht="15.45" customHeight="1">
      <c r="A158" s="27">
        <v>92</v>
      </c>
      <c r="B158" s="7" t="s">
        <v>223</v>
      </c>
      <c r="C158" s="7" t="s">
        <v>204</v>
      </c>
      <c r="D158" s="7" t="s">
        <v>92</v>
      </c>
      <c r="E158" s="2"/>
      <c r="F158" s="12">
        <v>4.25</v>
      </c>
      <c r="G158" s="28">
        <f t="array" ref="G158">G157+E158-F158</f>
        <v>22778.420000000002</v>
      </c>
      <c r="H158" s="2"/>
      <c r="I158" s="2"/>
      <c r="J158" s="12"/>
      <c r="K158" s="117">
        <f t="shared" si="1"/>
        <v>4.25</v>
      </c>
    </row>
    <row r="159" spans="1:11" ht="15.45" customHeight="1">
      <c r="A159" s="27">
        <v>93</v>
      </c>
      <c r="B159" s="7" t="s">
        <v>224</v>
      </c>
      <c r="C159" s="7" t="s">
        <v>225</v>
      </c>
      <c r="D159" s="7" t="s">
        <v>81</v>
      </c>
      <c r="E159" s="12"/>
      <c r="F159" s="12">
        <v>111.78</v>
      </c>
      <c r="G159" s="28">
        <f t="array" ref="G159">G158+E159-F159</f>
        <v>22666.640000000003</v>
      </c>
      <c r="H159" s="2"/>
      <c r="I159" s="7" t="s">
        <v>226</v>
      </c>
      <c r="J159" s="12">
        <v>18.63</v>
      </c>
      <c r="K159" s="117">
        <f t="shared" si="1"/>
        <v>93.15</v>
      </c>
    </row>
    <row r="160" spans="1:11" ht="15.45" customHeight="1">
      <c r="A160" s="27">
        <v>94</v>
      </c>
      <c r="B160" s="7" t="s">
        <v>227</v>
      </c>
      <c r="C160" s="7" t="s">
        <v>86</v>
      </c>
      <c r="D160" s="7" t="s">
        <v>87</v>
      </c>
      <c r="E160" s="12"/>
      <c r="F160" s="12">
        <v>38.03</v>
      </c>
      <c r="G160" s="28">
        <f t="array" ref="G160">G159+E160-F160</f>
        <v>22628.610000000004</v>
      </c>
      <c r="H160" s="2"/>
      <c r="I160" s="7" t="s">
        <v>102</v>
      </c>
      <c r="J160" s="35">
        <v>6.34</v>
      </c>
      <c r="K160" s="117">
        <f t="shared" si="1"/>
        <v>31.69</v>
      </c>
    </row>
    <row r="161" spans="1:11" ht="15.45" customHeight="1">
      <c r="A161" s="27">
        <v>95</v>
      </c>
      <c r="B161" s="7" t="s">
        <v>47</v>
      </c>
      <c r="C161" s="7" t="s">
        <v>160</v>
      </c>
      <c r="D161" s="7" t="s">
        <v>87</v>
      </c>
      <c r="E161" s="29"/>
      <c r="F161" s="12">
        <v>54.19</v>
      </c>
      <c r="G161" s="28">
        <f t="array" ref="G161">G160+E161-F161</f>
        <v>22574.420000000006</v>
      </c>
      <c r="H161" s="2"/>
      <c r="I161" s="7" t="s">
        <v>23</v>
      </c>
      <c r="J161" s="2">
        <v>2.58</v>
      </c>
      <c r="K161" s="117">
        <f t="shared" si="1"/>
        <v>51.61</v>
      </c>
    </row>
    <row r="162" spans="1:11" ht="15.45" customHeight="1">
      <c r="A162" s="27">
        <v>96</v>
      </c>
      <c r="B162" s="7" t="s">
        <v>47</v>
      </c>
      <c r="C162" s="7" t="s">
        <v>141</v>
      </c>
      <c r="D162" s="7" t="s">
        <v>87</v>
      </c>
      <c r="E162" s="12"/>
      <c r="F162" s="12">
        <v>109.91</v>
      </c>
      <c r="G162" s="28">
        <f t="array" ref="G162">G161+E162-F162</f>
        <v>22464.510000000006</v>
      </c>
      <c r="H162" s="2"/>
      <c r="I162" s="7" t="s">
        <v>22</v>
      </c>
      <c r="J162" s="12">
        <v>5.23</v>
      </c>
      <c r="K162" s="117">
        <f t="shared" si="1"/>
        <v>104.67999999999999</v>
      </c>
    </row>
    <row r="163" spans="1:11" ht="15.45" customHeight="1">
      <c r="A163" s="27">
        <v>97</v>
      </c>
      <c r="B163" s="7" t="s">
        <v>64</v>
      </c>
      <c r="C163" s="7" t="s">
        <v>164</v>
      </c>
      <c r="D163" s="7" t="s">
        <v>87</v>
      </c>
      <c r="E163" s="12"/>
      <c r="F163" s="12">
        <v>97.54</v>
      </c>
      <c r="G163" s="28">
        <f t="array" ref="G163">G162+E163-F163</f>
        <v>22366.970000000005</v>
      </c>
      <c r="H163" s="2"/>
      <c r="I163" s="7" t="s">
        <v>21</v>
      </c>
      <c r="J163" s="12"/>
      <c r="K163" s="117">
        <f t="shared" si="1"/>
        <v>97.54</v>
      </c>
    </row>
    <row r="164" spans="1:11" ht="15.45" customHeight="1">
      <c r="A164" s="27">
        <v>98</v>
      </c>
      <c r="B164" s="7" t="s">
        <v>228</v>
      </c>
      <c r="C164" s="7" t="s">
        <v>213</v>
      </c>
      <c r="D164" s="7" t="s">
        <v>81</v>
      </c>
      <c r="E164" s="12">
        <v>120</v>
      </c>
      <c r="F164" s="2"/>
      <c r="G164" s="28">
        <f t="array" ref="G164">G163+E164-F164</f>
        <v>22486.970000000005</v>
      </c>
      <c r="H164" s="2"/>
      <c r="I164" s="7" t="s">
        <v>180</v>
      </c>
      <c r="J164" s="2"/>
      <c r="K164" s="117">
        <f t="shared" si="1"/>
        <v>0</v>
      </c>
    </row>
    <row r="165" spans="1:11" ht="15.45" customHeight="1">
      <c r="A165" s="27">
        <v>99</v>
      </c>
      <c r="B165" s="7" t="s">
        <v>229</v>
      </c>
      <c r="C165" s="7" t="s">
        <v>230</v>
      </c>
      <c r="D165" s="7" t="s">
        <v>81</v>
      </c>
      <c r="E165" s="12"/>
      <c r="F165" s="12">
        <v>50</v>
      </c>
      <c r="G165" s="28">
        <f t="array" ref="G165">G164+E165-F165</f>
        <v>22436.970000000005</v>
      </c>
      <c r="H165" s="2"/>
      <c r="I165" s="2"/>
      <c r="J165" s="12"/>
      <c r="K165" s="117">
        <f t="shared" si="1"/>
        <v>50</v>
      </c>
    </row>
    <row r="166" spans="1:11" ht="15.45" customHeight="1">
      <c r="A166" s="27">
        <v>100</v>
      </c>
      <c r="B166" s="7" t="s">
        <v>229</v>
      </c>
      <c r="C166" s="7" t="s">
        <v>222</v>
      </c>
      <c r="D166" s="7" t="s">
        <v>81</v>
      </c>
      <c r="E166" s="12"/>
      <c r="F166" s="12">
        <v>100</v>
      </c>
      <c r="G166" s="28">
        <f t="array" ref="G166">G165+E166-F166</f>
        <v>22336.970000000005</v>
      </c>
      <c r="H166" s="2"/>
      <c r="I166" s="7" t="s">
        <v>120</v>
      </c>
      <c r="J166" s="12"/>
      <c r="K166" s="117">
        <f t="shared" si="1"/>
        <v>100</v>
      </c>
    </row>
    <row r="167" spans="1:11" ht="15.45" customHeight="1">
      <c r="A167" s="27">
        <v>101</v>
      </c>
      <c r="B167" s="7" t="s">
        <v>231</v>
      </c>
      <c r="C167" s="7" t="s">
        <v>204</v>
      </c>
      <c r="D167" s="7" t="s">
        <v>92</v>
      </c>
      <c r="E167" s="12"/>
      <c r="F167" s="12">
        <v>42.63</v>
      </c>
      <c r="G167" s="28">
        <f t="array" ref="G167">G166+E167-F167</f>
        <v>22294.340000000004</v>
      </c>
      <c r="H167" s="2"/>
      <c r="I167" s="2"/>
      <c r="J167" s="12"/>
      <c r="K167" s="117">
        <f t="shared" si="1"/>
        <v>42.63</v>
      </c>
    </row>
    <row r="168" spans="1:11" ht="15.45" customHeight="1">
      <c r="A168" s="27">
        <v>102</v>
      </c>
      <c r="B168" s="7" t="s">
        <v>232</v>
      </c>
      <c r="C168" s="7" t="s">
        <v>86</v>
      </c>
      <c r="D168" s="7" t="s">
        <v>87</v>
      </c>
      <c r="E168" s="12"/>
      <c r="F168" s="12">
        <v>38.299999999999997</v>
      </c>
      <c r="G168" s="28">
        <f t="array" ref="G168">G167+E168-F168</f>
        <v>22256.040000000005</v>
      </c>
      <c r="H168" s="2"/>
      <c r="I168" s="7" t="s">
        <v>233</v>
      </c>
      <c r="J168" s="12">
        <v>6.38</v>
      </c>
      <c r="K168" s="117">
        <f t="shared" si="1"/>
        <v>31.919999999999998</v>
      </c>
    </row>
    <row r="169" spans="1:11" ht="15.45" customHeight="1">
      <c r="A169" s="27">
        <v>103</v>
      </c>
      <c r="B169" s="7" t="s">
        <v>48</v>
      </c>
      <c r="C169" s="7" t="s">
        <v>89</v>
      </c>
      <c r="D169" s="7" t="s">
        <v>87</v>
      </c>
      <c r="E169" s="12"/>
      <c r="F169" s="28">
        <v>55.19</v>
      </c>
      <c r="G169" s="28">
        <f t="array" ref="G169">G168+E169-F169</f>
        <v>22200.850000000006</v>
      </c>
      <c r="H169" s="2"/>
      <c r="I169" s="7" t="s">
        <v>23</v>
      </c>
      <c r="J169" s="2">
        <v>2.63</v>
      </c>
      <c r="K169" s="117">
        <f t="shared" si="1"/>
        <v>52.559999999999995</v>
      </c>
    </row>
    <row r="170" spans="1:11" ht="15.45" customHeight="1">
      <c r="A170" s="27">
        <v>104</v>
      </c>
      <c r="B170" s="7" t="s">
        <v>48</v>
      </c>
      <c r="C170" s="7" t="s">
        <v>141</v>
      </c>
      <c r="D170" s="7" t="s">
        <v>87</v>
      </c>
      <c r="E170" s="12"/>
      <c r="F170" s="12">
        <v>179.43</v>
      </c>
      <c r="G170" s="28">
        <f t="array" ref="G170">G169+E170-F170</f>
        <v>22021.420000000006</v>
      </c>
      <c r="H170" s="2"/>
      <c r="I170" s="7" t="s">
        <v>22</v>
      </c>
      <c r="J170" s="12">
        <v>8.5399999999999991</v>
      </c>
      <c r="K170" s="117">
        <f t="shared" si="1"/>
        <v>170.89000000000001</v>
      </c>
    </row>
    <row r="171" spans="1:11" ht="15.45" customHeight="1">
      <c r="A171" s="27">
        <v>105</v>
      </c>
      <c r="B171" s="7" t="s">
        <v>65</v>
      </c>
      <c r="C171" s="7" t="s">
        <v>115</v>
      </c>
      <c r="D171" s="7" t="s">
        <v>87</v>
      </c>
      <c r="E171" s="12"/>
      <c r="F171" s="28">
        <v>87.43</v>
      </c>
      <c r="G171" s="28">
        <f t="array" ref="G171">G170+E171-F171</f>
        <v>21933.990000000005</v>
      </c>
      <c r="H171" s="2"/>
      <c r="I171" s="7" t="s">
        <v>234</v>
      </c>
      <c r="J171" s="12"/>
      <c r="K171" s="117">
        <f t="shared" si="1"/>
        <v>87.43</v>
      </c>
    </row>
    <row r="172" spans="1:11" ht="15.45" customHeight="1">
      <c r="A172" s="27">
        <v>106</v>
      </c>
      <c r="B172" s="7" t="s">
        <v>235</v>
      </c>
      <c r="C172" s="7" t="s">
        <v>177</v>
      </c>
      <c r="D172" s="7" t="s">
        <v>92</v>
      </c>
      <c r="E172" s="12"/>
      <c r="F172" s="12">
        <v>4.25</v>
      </c>
      <c r="G172" s="28">
        <f t="array" ref="G172">G171+E172-F172</f>
        <v>21929.740000000005</v>
      </c>
      <c r="H172" s="2"/>
      <c r="I172" s="2"/>
      <c r="J172" s="12"/>
      <c r="K172" s="117">
        <f t="shared" si="1"/>
        <v>4.25</v>
      </c>
    </row>
    <row r="173" spans="1:11" ht="15.45" customHeight="1">
      <c r="A173" s="27">
        <v>107</v>
      </c>
      <c r="B173" s="7" t="s">
        <v>236</v>
      </c>
      <c r="C173" s="7" t="s">
        <v>86</v>
      </c>
      <c r="D173" s="7" t="s">
        <v>87</v>
      </c>
      <c r="E173" s="12"/>
      <c r="F173" s="2">
        <v>16.190000000000001</v>
      </c>
      <c r="G173" s="28">
        <f t="array" ref="G173">G172+E173-F173</f>
        <v>21913.550000000007</v>
      </c>
      <c r="H173" s="2"/>
      <c r="I173" s="7" t="s">
        <v>102</v>
      </c>
      <c r="J173" s="12">
        <v>2.7</v>
      </c>
      <c r="K173" s="117">
        <f t="shared" si="1"/>
        <v>13.490000000000002</v>
      </c>
    </row>
    <row r="174" spans="1:11" ht="15.45" customHeight="1">
      <c r="A174" s="27">
        <v>108</v>
      </c>
      <c r="B174" s="7" t="s">
        <v>49</v>
      </c>
      <c r="C174" s="7" t="s">
        <v>160</v>
      </c>
      <c r="D174" s="7" t="s">
        <v>87</v>
      </c>
      <c r="E174" s="12"/>
      <c r="F174" s="28">
        <v>62.28</v>
      </c>
      <c r="G174" s="28">
        <f t="array" ref="G174">G173+E174-F174</f>
        <v>21851.270000000008</v>
      </c>
      <c r="H174" s="2"/>
      <c r="I174" s="7" t="s">
        <v>23</v>
      </c>
      <c r="J174" s="12">
        <v>2.97</v>
      </c>
      <c r="K174" s="117">
        <f t="shared" si="1"/>
        <v>59.31</v>
      </c>
    </row>
    <row r="175" spans="1:11" ht="15.45" customHeight="1">
      <c r="A175" s="27">
        <v>109</v>
      </c>
      <c r="B175" s="7" t="s">
        <v>49</v>
      </c>
      <c r="C175" s="7" t="s">
        <v>141</v>
      </c>
      <c r="D175" s="7" t="s">
        <v>87</v>
      </c>
      <c r="E175" s="12"/>
      <c r="F175" s="28">
        <v>114.57</v>
      </c>
      <c r="G175" s="28">
        <f t="array" ref="G175">G174+E175-F175</f>
        <v>21736.700000000008</v>
      </c>
      <c r="H175" s="2"/>
      <c r="I175" s="7" t="s">
        <v>22</v>
      </c>
      <c r="J175" s="12">
        <v>5.46</v>
      </c>
      <c r="K175" s="117">
        <f t="shared" si="1"/>
        <v>109.11</v>
      </c>
    </row>
    <row r="176" spans="1:11" ht="15.45" customHeight="1">
      <c r="A176" s="27">
        <v>110</v>
      </c>
      <c r="B176" s="7" t="s">
        <v>49</v>
      </c>
      <c r="C176" s="7" t="s">
        <v>237</v>
      </c>
      <c r="D176" s="7" t="s">
        <v>81</v>
      </c>
      <c r="E176" s="12"/>
      <c r="F176" s="12">
        <v>110</v>
      </c>
      <c r="G176" s="28">
        <f t="array" ref="G176">G175+E176-F176</f>
        <v>21626.700000000008</v>
      </c>
      <c r="H176" s="2"/>
      <c r="I176" s="7" t="s">
        <v>238</v>
      </c>
      <c r="J176" s="12">
        <v>18.329999999999998</v>
      </c>
      <c r="K176" s="117">
        <f t="shared" si="1"/>
        <v>91.67</v>
      </c>
    </row>
    <row r="177" spans="1:11" ht="15.45" customHeight="1">
      <c r="A177" s="27">
        <v>111</v>
      </c>
      <c r="B177" s="7" t="s">
        <v>239</v>
      </c>
      <c r="C177" s="7" t="s">
        <v>240</v>
      </c>
      <c r="D177" s="7" t="s">
        <v>81</v>
      </c>
      <c r="E177" s="12">
        <v>160</v>
      </c>
      <c r="F177" s="2"/>
      <c r="G177" s="28">
        <f t="array" ref="G177">G176+E177-F177</f>
        <v>21786.700000000008</v>
      </c>
      <c r="H177" s="2"/>
      <c r="I177" s="7" t="s">
        <v>105</v>
      </c>
      <c r="J177" s="12"/>
      <c r="K177" s="117">
        <f t="shared" si="1"/>
        <v>0</v>
      </c>
    </row>
    <row r="178" spans="1:11" ht="15.45" customHeight="1">
      <c r="A178" s="27">
        <v>112</v>
      </c>
      <c r="B178" s="7" t="s">
        <v>241</v>
      </c>
      <c r="C178" s="7" t="s">
        <v>242</v>
      </c>
      <c r="D178" s="7" t="s">
        <v>81</v>
      </c>
      <c r="E178" s="12">
        <v>140</v>
      </c>
      <c r="F178" s="2"/>
      <c r="G178" s="28">
        <f t="array" ref="G178">G177+E178-F178</f>
        <v>21926.700000000008</v>
      </c>
      <c r="H178" s="2"/>
      <c r="I178" s="7" t="s">
        <v>243</v>
      </c>
      <c r="J178" s="12"/>
      <c r="K178" s="117">
        <f t="shared" si="1"/>
        <v>0</v>
      </c>
    </row>
    <row r="179" spans="1:11" ht="15.45" customHeight="1">
      <c r="A179" s="27">
        <v>113</v>
      </c>
      <c r="B179" s="7" t="s">
        <v>244</v>
      </c>
      <c r="C179" s="7" t="s">
        <v>113</v>
      </c>
      <c r="D179" s="7" t="s">
        <v>81</v>
      </c>
      <c r="E179" s="12">
        <v>215</v>
      </c>
      <c r="F179" s="2"/>
      <c r="G179" s="28">
        <f t="array" ref="G179">G178+E179-F179</f>
        <v>22141.700000000008</v>
      </c>
      <c r="H179" s="2"/>
      <c r="I179" s="2"/>
      <c r="J179" s="12"/>
      <c r="K179" s="117">
        <f t="shared" si="1"/>
        <v>0</v>
      </c>
    </row>
    <row r="180" spans="1:11" ht="15.45" customHeight="1">
      <c r="A180" s="27">
        <v>114</v>
      </c>
      <c r="B180" s="7" t="s">
        <v>245</v>
      </c>
      <c r="C180" s="7" t="s">
        <v>177</v>
      </c>
      <c r="D180" s="7" t="s">
        <v>92</v>
      </c>
      <c r="E180" s="12"/>
      <c r="F180" s="2">
        <v>4.25</v>
      </c>
      <c r="G180" s="28">
        <f t="array" ref="G180">G179+E180-F180</f>
        <v>22137.450000000008</v>
      </c>
      <c r="H180" s="2"/>
      <c r="I180" s="2"/>
      <c r="J180" s="12"/>
      <c r="K180" s="117">
        <f t="shared" si="1"/>
        <v>4.25</v>
      </c>
    </row>
    <row r="181" spans="1:11" ht="15.45" customHeight="1">
      <c r="A181" s="27">
        <v>115</v>
      </c>
      <c r="B181" s="7" t="s">
        <v>246</v>
      </c>
      <c r="C181" s="7" t="s">
        <v>247</v>
      </c>
      <c r="D181" s="7" t="s">
        <v>81</v>
      </c>
      <c r="E181" s="12"/>
      <c r="F181" s="2">
        <v>241.56</v>
      </c>
      <c r="G181" s="28">
        <f t="array" ref="G181">G180+E181-F181</f>
        <v>21895.890000000007</v>
      </c>
      <c r="H181" s="2"/>
      <c r="I181" s="2"/>
      <c r="J181" s="12"/>
      <c r="K181" s="117">
        <f t="shared" si="1"/>
        <v>241.56</v>
      </c>
    </row>
    <row r="182" spans="1:11" ht="15.45" customHeight="1">
      <c r="A182" s="27">
        <v>116</v>
      </c>
      <c r="B182" s="7" t="s">
        <v>248</v>
      </c>
      <c r="C182" s="7" t="s">
        <v>86</v>
      </c>
      <c r="D182" s="7" t="s">
        <v>87</v>
      </c>
      <c r="E182" s="12"/>
      <c r="F182" s="2">
        <v>39.229999999999997</v>
      </c>
      <c r="G182" s="28">
        <f t="array" ref="G182">G181+E182-F182</f>
        <v>21856.660000000007</v>
      </c>
      <c r="H182" s="2"/>
      <c r="I182" s="7" t="s">
        <v>102</v>
      </c>
      <c r="J182" s="12">
        <v>6.54</v>
      </c>
      <c r="K182" s="117">
        <f t="shared" si="1"/>
        <v>32.69</v>
      </c>
    </row>
    <row r="183" spans="1:11" ht="15.45" customHeight="1">
      <c r="A183" s="27">
        <v>117</v>
      </c>
      <c r="B183" s="7" t="s">
        <v>50</v>
      </c>
      <c r="C183" s="7" t="s">
        <v>160</v>
      </c>
      <c r="D183" s="7" t="s">
        <v>87</v>
      </c>
      <c r="E183" s="12"/>
      <c r="F183" s="2">
        <v>54.41</v>
      </c>
      <c r="G183" s="28">
        <f t="array" ref="G183">G182+E183-F183</f>
        <v>21802.250000000007</v>
      </c>
      <c r="H183" s="2"/>
      <c r="I183" s="7" t="s">
        <v>23</v>
      </c>
      <c r="J183" s="12"/>
      <c r="K183" s="117">
        <f t="shared" si="1"/>
        <v>54.41</v>
      </c>
    </row>
    <row r="184" spans="1:11" ht="15.45" customHeight="1">
      <c r="A184" s="27">
        <v>118</v>
      </c>
      <c r="B184" s="7" t="s">
        <v>50</v>
      </c>
      <c r="C184" s="7" t="s">
        <v>141</v>
      </c>
      <c r="D184" s="7" t="s">
        <v>87</v>
      </c>
      <c r="E184" s="12"/>
      <c r="F184" s="28">
        <v>64.459999999999994</v>
      </c>
      <c r="G184" s="28">
        <f t="array" ref="G184">G183+E184-F184</f>
        <v>21737.790000000008</v>
      </c>
      <c r="H184" s="2"/>
      <c r="I184" s="7" t="s">
        <v>22</v>
      </c>
      <c r="J184" s="12"/>
      <c r="K184" s="117">
        <f t="shared" si="1"/>
        <v>64.459999999999994</v>
      </c>
    </row>
    <row r="185" spans="1:11" ht="15.45" customHeight="1">
      <c r="A185" s="27">
        <v>119</v>
      </c>
      <c r="B185" s="7" t="s">
        <v>249</v>
      </c>
      <c r="C185" s="7" t="s">
        <v>97</v>
      </c>
      <c r="D185" s="7" t="s">
        <v>81</v>
      </c>
      <c r="E185" s="2"/>
      <c r="F185" s="12">
        <v>65</v>
      </c>
      <c r="G185" s="28">
        <f t="array" ref="G185">G184+E185-F185</f>
        <v>21672.790000000008</v>
      </c>
      <c r="H185" s="2"/>
      <c r="I185" s="7" t="s">
        <v>250</v>
      </c>
      <c r="J185" s="2"/>
      <c r="K185" s="117">
        <f t="shared" si="1"/>
        <v>65</v>
      </c>
    </row>
    <row r="186" spans="1:11" ht="15.45" customHeight="1">
      <c r="A186" s="27">
        <v>120</v>
      </c>
      <c r="B186" s="7" t="s">
        <v>66</v>
      </c>
      <c r="C186" s="7" t="s">
        <v>115</v>
      </c>
      <c r="D186" s="7" t="s">
        <v>87</v>
      </c>
      <c r="E186" s="2">
        <v>327.18</v>
      </c>
      <c r="F186" s="2"/>
      <c r="G186" s="28">
        <f t="array" ref="G186">G185+E186-F186</f>
        <v>21999.970000000008</v>
      </c>
      <c r="H186" s="2"/>
      <c r="I186" s="7" t="s">
        <v>251</v>
      </c>
      <c r="J186" s="12"/>
      <c r="K186" s="117">
        <f t="shared" si="1"/>
        <v>0</v>
      </c>
    </row>
    <row r="187" spans="1:11" ht="15.45" customHeight="1">
      <c r="A187" s="27"/>
      <c r="B187" s="13"/>
      <c r="C187" s="2"/>
      <c r="D187" s="2"/>
      <c r="E187" s="12"/>
      <c r="F187" s="2"/>
      <c r="G187" s="28"/>
      <c r="H187" s="2"/>
      <c r="I187" s="2"/>
      <c r="J187" s="2"/>
      <c r="K187" s="117"/>
    </row>
    <row r="188" spans="1:11" ht="15.45" customHeight="1">
      <c r="A188" s="27"/>
      <c r="B188" s="13"/>
      <c r="C188" s="2"/>
      <c r="D188" s="2"/>
      <c r="E188" s="12"/>
      <c r="F188" s="2"/>
      <c r="G188" s="28"/>
      <c r="H188" s="2"/>
      <c r="I188" s="2"/>
      <c r="J188" s="2"/>
      <c r="K188" s="117"/>
    </row>
    <row r="189" spans="1:11" ht="15.45" customHeight="1">
      <c r="A189" s="27"/>
      <c r="B189" s="13"/>
      <c r="C189" s="2"/>
      <c r="D189" s="2"/>
      <c r="E189" s="12"/>
      <c r="F189" s="2"/>
      <c r="G189" s="28"/>
      <c r="H189" s="2"/>
      <c r="I189" s="2"/>
      <c r="J189" s="2"/>
      <c r="K189" s="117"/>
    </row>
    <row r="190" spans="1:11" ht="15.45" customHeight="1">
      <c r="A190" s="27"/>
      <c r="B190" s="13"/>
      <c r="C190" s="2"/>
      <c r="D190" s="2"/>
      <c r="E190" s="2"/>
      <c r="F190" s="12"/>
      <c r="G190" s="28"/>
      <c r="H190" s="2"/>
      <c r="I190" s="2"/>
      <c r="J190" s="2"/>
      <c r="K190" s="117"/>
    </row>
    <row r="191" spans="1:11" ht="15.45" customHeight="1">
      <c r="A191" s="27"/>
      <c r="B191" s="2"/>
      <c r="C191" s="2"/>
      <c r="D191" s="2"/>
      <c r="E191" s="2"/>
      <c r="F191" s="2"/>
      <c r="G191" s="2"/>
      <c r="H191" s="2"/>
      <c r="I191" s="2"/>
      <c r="J191" s="2"/>
      <c r="K191" s="117"/>
    </row>
    <row r="192" spans="1:11" ht="15.45" customHeight="1">
      <c r="A192" s="27"/>
      <c r="B192" s="2"/>
      <c r="C192" s="2"/>
      <c r="D192" s="2"/>
      <c r="E192" s="2"/>
      <c r="F192" s="2"/>
      <c r="G192" s="2"/>
      <c r="H192" s="2"/>
      <c r="I192" s="2"/>
      <c r="J192" s="2"/>
      <c r="K192" s="117"/>
    </row>
    <row r="193" spans="1:11" ht="15.45" customHeight="1">
      <c r="A193" s="27"/>
      <c r="B193" s="2"/>
      <c r="C193" s="2"/>
      <c r="D193" s="2"/>
      <c r="E193" s="12">
        <f t="array" ref="E193">SUM(E66:E192)</f>
        <v>24795.82</v>
      </c>
      <c r="F193" s="12">
        <f t="array" ref="F193">SUM(F66:F192)</f>
        <v>18526.629999999994</v>
      </c>
      <c r="G193" s="12">
        <f>E193-F193+G66</f>
        <v>21999.970000000008</v>
      </c>
      <c r="H193" s="2"/>
      <c r="I193" s="7" t="s">
        <v>252</v>
      </c>
      <c r="J193" s="12">
        <f t="array" ref="J193">SUM(J66:J192)</f>
        <v>1927.0800000000004</v>
      </c>
      <c r="K193" s="117">
        <f t="shared" ref="K188:K193" si="2">F193-J193</f>
        <v>16599.549999999992</v>
      </c>
    </row>
    <row r="194" spans="1:11" ht="15.45" customHeight="1">
      <c r="A194" s="27"/>
      <c r="B194" s="2"/>
      <c r="C194" s="2"/>
      <c r="D194" s="2"/>
      <c r="E194" s="12"/>
      <c r="F194" s="12"/>
      <c r="G194" s="28"/>
      <c r="H194" s="2"/>
      <c r="I194" s="2"/>
      <c r="J194" s="36"/>
      <c r="K194" s="2"/>
    </row>
    <row r="195" spans="1:11" ht="15.45" customHeight="1">
      <c r="A195" s="27"/>
      <c r="B195" s="2"/>
      <c r="C195" s="2"/>
      <c r="D195" s="2"/>
      <c r="E195" s="12"/>
      <c r="F195" s="12"/>
      <c r="G195" s="28"/>
      <c r="H195" s="2"/>
      <c r="I195" s="37"/>
      <c r="J195" s="12"/>
      <c r="K195" s="2"/>
    </row>
    <row r="196" spans="1:11" ht="16.05" customHeight="1">
      <c r="A196" s="27"/>
    </row>
    <row r="197" spans="1:11" ht="16.05" customHeight="1">
      <c r="A197" s="27"/>
    </row>
    <row r="198" spans="1:11" ht="16.05" customHeight="1">
      <c r="A198" s="27"/>
    </row>
    <row r="199" spans="1:11" ht="16.05" customHeight="1">
      <c r="A199" s="27"/>
    </row>
    <row r="200" spans="1:11" ht="16.05" customHeight="1">
      <c r="A200" s="27"/>
    </row>
    <row r="201" spans="1:11" ht="16.05" customHeight="1">
      <c r="A201" s="27"/>
    </row>
    <row r="202" spans="1:11" ht="16.05" customHeight="1">
      <c r="A202" s="27"/>
    </row>
    <row r="203" spans="1:11" ht="16.05" customHeight="1">
      <c r="A203" s="27"/>
    </row>
    <row r="204" spans="1:11" ht="16.05" customHeight="1">
      <c r="A204" s="27"/>
    </row>
    <row r="205" spans="1:11" ht="16.05" customHeight="1">
      <c r="A205" s="27"/>
    </row>
    <row r="206" spans="1:11" ht="16.05" customHeight="1">
      <c r="A206" s="27"/>
    </row>
    <row r="207" spans="1:11" ht="16.05" customHeight="1">
      <c r="A207" s="27"/>
    </row>
    <row r="208" spans="1:11" ht="16.05" customHeight="1">
      <c r="A208" s="27"/>
    </row>
    <row r="209" spans="1:1" ht="16.05" customHeight="1">
      <c r="A209" s="27"/>
    </row>
    <row r="210" spans="1:1" ht="16.05" customHeight="1">
      <c r="A210" s="27"/>
    </row>
    <row r="211" spans="1:1" ht="16.05" customHeight="1">
      <c r="A211" s="27"/>
    </row>
    <row r="212" spans="1:1" ht="16.05" customHeight="1">
      <c r="A212" s="27"/>
    </row>
    <row r="213" spans="1:1" ht="16.05" customHeight="1">
      <c r="A213" s="27"/>
    </row>
    <row r="214" spans="1:1" ht="16.05" customHeight="1">
      <c r="A214" s="27"/>
    </row>
    <row r="215" spans="1:1" ht="16.05" customHeight="1">
      <c r="A215" s="27"/>
    </row>
    <row r="216" spans="1:1" ht="16.05" customHeight="1">
      <c r="A216" s="27"/>
    </row>
    <row r="217" spans="1:1" ht="16.05" customHeight="1">
      <c r="A217" s="27"/>
    </row>
    <row r="218" spans="1:1" ht="16.05" customHeight="1">
      <c r="A218" s="27"/>
    </row>
    <row r="219" spans="1:1" ht="16.05" customHeight="1">
      <c r="A219" s="27"/>
    </row>
    <row r="220" spans="1:1" ht="16.05" customHeight="1">
      <c r="A220" s="27"/>
    </row>
    <row r="221" spans="1:1" ht="16.05" customHeight="1">
      <c r="A221" s="27"/>
    </row>
    <row r="222" spans="1:1" ht="16.05" customHeight="1">
      <c r="A222" s="27"/>
    </row>
    <row r="223" spans="1:1" ht="16.05" customHeight="1">
      <c r="A223" s="27"/>
    </row>
    <row r="224" spans="1:1" ht="16.05" customHeight="1">
      <c r="A224" s="27"/>
    </row>
    <row r="225" spans="1:1" ht="16.05" customHeight="1">
      <c r="A225" s="27"/>
    </row>
    <row r="226" spans="1:1" ht="16.05" customHeight="1">
      <c r="A226" s="27"/>
    </row>
    <row r="227" spans="1:1" ht="16.05" customHeight="1">
      <c r="A227" s="27"/>
    </row>
    <row r="228" spans="1:1" ht="16.05" customHeight="1">
      <c r="A228" s="27"/>
    </row>
    <row r="229" spans="1:1" ht="16.05" customHeight="1">
      <c r="A229" s="27"/>
    </row>
    <row r="230" spans="1:1" ht="16.05" customHeight="1">
      <c r="A230" s="27"/>
    </row>
    <row r="231" spans="1:1" ht="16.05" customHeight="1">
      <c r="A231" s="27"/>
    </row>
    <row r="232" spans="1:1" ht="16.05" customHeight="1">
      <c r="A232" s="27"/>
    </row>
    <row r="233" spans="1:1" ht="16.05" customHeight="1">
      <c r="A233" s="27"/>
    </row>
    <row r="234" spans="1:1" ht="16.05" customHeight="1">
      <c r="A234" s="27"/>
    </row>
    <row r="235" spans="1:1" ht="16.05" customHeight="1">
      <c r="A235" s="27"/>
    </row>
    <row r="236" spans="1:1" ht="16.05" customHeight="1">
      <c r="A236" s="27"/>
    </row>
    <row r="237" spans="1:1" ht="16.05" customHeight="1">
      <c r="A237" s="27"/>
    </row>
    <row r="238" spans="1:1" ht="16.05" customHeight="1">
      <c r="A238" s="27"/>
    </row>
    <row r="239" spans="1:1" ht="16.05" customHeight="1">
      <c r="A239" s="27"/>
    </row>
    <row r="240" spans="1:1" ht="16.05" customHeight="1">
      <c r="A240" s="27"/>
    </row>
    <row r="241" spans="1:1" ht="16.05" customHeight="1">
      <c r="A241" s="27"/>
    </row>
    <row r="242" spans="1:1" ht="16.05" customHeight="1">
      <c r="A242" s="27"/>
    </row>
    <row r="243" spans="1:1" ht="16.05" customHeight="1">
      <c r="A243" s="27"/>
    </row>
    <row r="244" spans="1:1" ht="16.05" customHeight="1">
      <c r="A244" s="27"/>
    </row>
    <row r="245" spans="1:1" ht="16.05" customHeight="1">
      <c r="A245" s="27"/>
    </row>
    <row r="246" spans="1:1" ht="16.05" customHeight="1">
      <c r="A246" s="27"/>
    </row>
    <row r="247" spans="1:1" ht="16.05" customHeight="1">
      <c r="A247" s="27"/>
    </row>
    <row r="248" spans="1:1" ht="16.05" customHeight="1">
      <c r="A248" s="27"/>
    </row>
    <row r="249" spans="1:1" ht="16.05" customHeight="1">
      <c r="A249" s="27"/>
    </row>
    <row r="250" spans="1:1" ht="16.05" customHeight="1">
      <c r="A250" s="27"/>
    </row>
    <row r="251" spans="1:1" ht="16.05" customHeight="1">
      <c r="A251" s="27"/>
    </row>
    <row r="252" spans="1:1" ht="16.05" customHeight="1">
      <c r="A252" s="27"/>
    </row>
    <row r="253" spans="1:1" ht="16.05" customHeight="1">
      <c r="A253" s="27"/>
    </row>
    <row r="254" spans="1:1" ht="16.05" customHeight="1">
      <c r="A254" s="27"/>
    </row>
    <row r="255" spans="1:1" ht="16.05" customHeight="1">
      <c r="A255" s="27"/>
    </row>
    <row r="256" spans="1:1" ht="16.05" customHeight="1">
      <c r="A256" s="27"/>
    </row>
    <row r="257" spans="1:1" ht="16.05" customHeight="1">
      <c r="A257" s="27"/>
    </row>
    <row r="258" spans="1:1" ht="16.05" customHeight="1">
      <c r="A258" s="27"/>
    </row>
    <row r="259" spans="1:1" ht="16.05" customHeight="1">
      <c r="A259" s="2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FF172-9D67-F94A-B352-F9DC41F05C1E}">
  <dimension ref="A1:H231"/>
  <sheetViews>
    <sheetView topLeftCell="A62" workbookViewId="0">
      <selection activeCell="D83" sqref="D83"/>
    </sheetView>
  </sheetViews>
  <sheetFormatPr defaultColWidth="11.19921875" defaultRowHeight="15.6"/>
  <cols>
    <col min="1" max="1" width="39.5" customWidth="1"/>
    <col min="2" max="2" width="17.69921875" customWidth="1"/>
    <col min="3" max="3" width="34" customWidth="1"/>
    <col min="4" max="4" width="30.296875" customWidth="1"/>
    <col min="5" max="5" width="15.5" customWidth="1"/>
  </cols>
  <sheetData>
    <row r="1" spans="1:8" ht="16.2" thickBot="1">
      <c r="A1" s="89" t="s">
        <v>472</v>
      </c>
      <c r="B1" s="2"/>
      <c r="C1" s="44"/>
      <c r="D1" s="2"/>
      <c r="E1" s="2"/>
      <c r="F1" s="2"/>
      <c r="G1" s="2"/>
      <c r="H1" s="2"/>
    </row>
    <row r="2" spans="1:8" ht="16.2" thickBot="1">
      <c r="A2" s="6" t="s">
        <v>254</v>
      </c>
      <c r="B2" s="45"/>
      <c r="C2" s="46">
        <f t="array" ref="C2">SUM(C4,G7)</f>
        <v>1165</v>
      </c>
      <c r="D2" s="47"/>
      <c r="E2" s="2"/>
      <c r="F2" s="2"/>
      <c r="G2" s="2"/>
      <c r="H2" s="2"/>
    </row>
    <row r="3" spans="1:8" ht="16.2" thickBot="1">
      <c r="A3" s="2"/>
      <c r="B3" s="2"/>
      <c r="C3" s="48"/>
      <c r="D3" s="2"/>
      <c r="E3" s="2"/>
      <c r="F3" s="2"/>
      <c r="G3" s="44"/>
      <c r="H3" s="2"/>
    </row>
    <row r="4" spans="1:8" ht="16.2" thickBot="1">
      <c r="A4" s="1" t="s">
        <v>255</v>
      </c>
      <c r="B4" s="49" t="s">
        <v>256</v>
      </c>
      <c r="C4" s="50">
        <f t="array" ref="C4">SUM(C5:C16)</f>
        <v>740</v>
      </c>
      <c r="D4" s="47"/>
      <c r="E4" s="1" t="s">
        <v>257</v>
      </c>
      <c r="F4" s="49" t="s">
        <v>256</v>
      </c>
      <c r="G4" s="51"/>
      <c r="H4" s="47"/>
    </row>
    <row r="5" spans="1:8">
      <c r="A5" s="7" t="s">
        <v>258</v>
      </c>
      <c r="B5" s="7" t="s">
        <v>103</v>
      </c>
      <c r="C5" s="52">
        <v>40</v>
      </c>
      <c r="D5" s="7" t="s">
        <v>81</v>
      </c>
      <c r="E5" s="4"/>
      <c r="F5" s="4"/>
      <c r="G5" s="52"/>
      <c r="H5" s="2"/>
    </row>
    <row r="6" spans="1:8" ht="16.2" thickBot="1">
      <c r="A6" s="7" t="s">
        <v>110</v>
      </c>
      <c r="B6" s="7" t="s">
        <v>40</v>
      </c>
      <c r="C6" s="12">
        <v>40</v>
      </c>
      <c r="D6" s="7" t="s">
        <v>81</v>
      </c>
      <c r="E6" s="4"/>
      <c r="F6" s="4"/>
      <c r="G6" s="53"/>
      <c r="H6" s="2"/>
    </row>
    <row r="7" spans="1:8" ht="16.2" thickBot="1">
      <c r="A7" s="7" t="s">
        <v>259</v>
      </c>
      <c r="B7" s="7" t="s">
        <v>112</v>
      </c>
      <c r="C7" s="12">
        <v>75</v>
      </c>
      <c r="D7" s="7" t="s">
        <v>81</v>
      </c>
      <c r="E7" s="54" t="s">
        <v>260</v>
      </c>
      <c r="F7" s="55"/>
      <c r="G7" s="56">
        <v>425</v>
      </c>
      <c r="H7" s="47"/>
    </row>
    <row r="8" spans="1:8">
      <c r="A8" s="7" t="s">
        <v>261</v>
      </c>
      <c r="B8" s="7" t="s">
        <v>127</v>
      </c>
      <c r="C8" s="12">
        <v>60</v>
      </c>
      <c r="D8" s="7" t="s">
        <v>81</v>
      </c>
      <c r="E8" s="7" t="s">
        <v>155</v>
      </c>
      <c r="F8" s="12">
        <v>425</v>
      </c>
      <c r="G8" s="109"/>
      <c r="H8" s="110"/>
    </row>
    <row r="9" spans="1:8">
      <c r="A9" s="7" t="s">
        <v>262</v>
      </c>
      <c r="B9" s="7" t="s">
        <v>161</v>
      </c>
      <c r="C9" s="12">
        <v>50</v>
      </c>
      <c r="D9" s="2"/>
      <c r="E9" s="13"/>
      <c r="F9" s="12"/>
      <c r="G9" s="12"/>
      <c r="H9" s="2"/>
    </row>
    <row r="10" spans="1:8">
      <c r="A10" s="7" t="s">
        <v>179</v>
      </c>
      <c r="B10" s="7" t="s">
        <v>178</v>
      </c>
      <c r="C10" s="12">
        <v>20</v>
      </c>
      <c r="D10" s="7" t="s">
        <v>81</v>
      </c>
      <c r="E10" s="2"/>
      <c r="F10" s="2"/>
      <c r="G10" s="12"/>
      <c r="H10" s="2"/>
    </row>
    <row r="11" spans="1:8">
      <c r="A11" s="7" t="s">
        <v>213</v>
      </c>
      <c r="B11" s="7" t="s">
        <v>212</v>
      </c>
      <c r="C11" s="12">
        <v>20</v>
      </c>
      <c r="D11" s="7" t="s">
        <v>81</v>
      </c>
      <c r="E11" s="2"/>
      <c r="F11" s="2"/>
      <c r="G11" s="12"/>
      <c r="H11" s="2"/>
    </row>
    <row r="12" spans="1:8">
      <c r="A12" s="7" t="s">
        <v>213</v>
      </c>
      <c r="B12" s="7" t="s">
        <v>228</v>
      </c>
      <c r="C12" s="12">
        <v>20</v>
      </c>
      <c r="D12" s="7" t="s">
        <v>81</v>
      </c>
      <c r="E12" s="2"/>
      <c r="F12" s="2"/>
      <c r="G12" s="12"/>
      <c r="H12" s="2"/>
    </row>
    <row r="13" spans="1:8">
      <c r="A13" s="7" t="s">
        <v>263</v>
      </c>
      <c r="B13" s="7" t="s">
        <v>239</v>
      </c>
      <c r="C13" s="12">
        <v>160</v>
      </c>
      <c r="D13" s="7" t="s">
        <v>81</v>
      </c>
      <c r="E13" s="2"/>
      <c r="F13" s="2"/>
      <c r="G13" s="12"/>
      <c r="H13" s="2"/>
    </row>
    <row r="14" spans="1:8">
      <c r="A14" s="7" t="s">
        <v>242</v>
      </c>
      <c r="B14" s="7" t="s">
        <v>241</v>
      </c>
      <c r="C14" s="12">
        <v>40</v>
      </c>
      <c r="D14" s="7" t="s">
        <v>81</v>
      </c>
      <c r="E14" s="2"/>
      <c r="F14" s="2"/>
      <c r="G14" s="12"/>
      <c r="H14" s="2"/>
    </row>
    <row r="15" spans="1:8">
      <c r="A15" s="7" t="s">
        <v>113</v>
      </c>
      <c r="B15" s="7" t="s">
        <v>244</v>
      </c>
      <c r="C15" s="12">
        <v>215</v>
      </c>
      <c r="D15" s="7" t="s">
        <v>81</v>
      </c>
      <c r="E15" s="2"/>
      <c r="F15" s="2"/>
      <c r="G15" s="12"/>
      <c r="H15" s="2"/>
    </row>
    <row r="16" spans="1:8">
      <c r="A16" s="2"/>
      <c r="B16" s="13"/>
      <c r="C16" s="12"/>
      <c r="D16" s="2"/>
      <c r="E16" s="2"/>
      <c r="F16" s="2"/>
      <c r="G16" s="1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1" t="s">
        <v>264</v>
      </c>
      <c r="B18" s="33" t="s">
        <v>40</v>
      </c>
      <c r="C18" s="18">
        <v>60</v>
      </c>
      <c r="D18" s="7" t="s">
        <v>265</v>
      </c>
      <c r="E18" s="7" t="s">
        <v>474</v>
      </c>
      <c r="F18" s="2" t="s">
        <v>41</v>
      </c>
      <c r="G18" s="12"/>
      <c r="H18" s="2"/>
    </row>
    <row r="19" spans="1:8">
      <c r="A19" s="4"/>
      <c r="B19" s="33" t="s">
        <v>161</v>
      </c>
      <c r="C19" s="18">
        <v>100</v>
      </c>
      <c r="D19" s="7" t="s">
        <v>266</v>
      </c>
      <c r="E19" s="42" t="s">
        <v>267</v>
      </c>
      <c r="F19" s="42" t="s">
        <v>203</v>
      </c>
      <c r="G19" s="12"/>
      <c r="H19" s="2"/>
    </row>
    <row r="20" spans="1:8">
      <c r="A20" s="4"/>
      <c r="B20" s="7" t="s">
        <v>178</v>
      </c>
      <c r="C20" s="57">
        <v>100</v>
      </c>
      <c r="D20" s="7" t="s">
        <v>268</v>
      </c>
      <c r="E20" s="7" t="s">
        <v>269</v>
      </c>
      <c r="F20" s="7" t="s">
        <v>198</v>
      </c>
      <c r="G20" s="12"/>
      <c r="H20" s="2"/>
    </row>
    <row r="21" spans="1:8">
      <c r="A21" s="4"/>
      <c r="B21" s="7" t="s">
        <v>212</v>
      </c>
      <c r="C21" s="57">
        <v>100</v>
      </c>
      <c r="D21" s="7" t="s">
        <v>270</v>
      </c>
      <c r="E21" s="7" t="s">
        <v>271</v>
      </c>
      <c r="F21" s="7" t="s">
        <v>220</v>
      </c>
      <c r="G21" s="12"/>
      <c r="H21" s="2"/>
    </row>
    <row r="22" spans="1:8">
      <c r="A22" s="4"/>
      <c r="B22" s="7" t="s">
        <v>228</v>
      </c>
      <c r="C22" s="57">
        <v>100</v>
      </c>
      <c r="D22" s="7" t="s">
        <v>270</v>
      </c>
      <c r="E22" s="7" t="s">
        <v>271</v>
      </c>
      <c r="F22" s="7" t="s">
        <v>229</v>
      </c>
      <c r="G22" s="12"/>
      <c r="H22" s="2"/>
    </row>
    <row r="23" spans="1:8">
      <c r="A23" s="4"/>
      <c r="B23" s="7" t="s">
        <v>241</v>
      </c>
      <c r="C23" s="36">
        <v>100</v>
      </c>
      <c r="D23" s="7" t="s">
        <v>272</v>
      </c>
      <c r="E23" s="2"/>
      <c r="F23" s="2"/>
      <c r="G23" s="12"/>
      <c r="H23" s="2"/>
    </row>
    <row r="24" spans="1:8">
      <c r="A24" s="4"/>
      <c r="B24" s="33" t="s">
        <v>273</v>
      </c>
      <c r="C24" s="36">
        <v>200</v>
      </c>
      <c r="D24" s="7" t="s">
        <v>274</v>
      </c>
      <c r="E24" s="2"/>
      <c r="F24" s="2"/>
      <c r="G24" s="12"/>
      <c r="H24" s="2"/>
    </row>
    <row r="25" spans="1:8" ht="16.2" thickBot="1">
      <c r="A25" s="4"/>
      <c r="B25" s="13"/>
      <c r="C25" s="58"/>
      <c r="D25" s="2"/>
      <c r="E25" s="2"/>
      <c r="F25" s="13"/>
      <c r="G25" s="12"/>
      <c r="H25" s="2"/>
    </row>
    <row r="26" spans="1:8" ht="16.2" thickBot="1">
      <c r="A26" s="6" t="s">
        <v>275</v>
      </c>
      <c r="B26" s="55"/>
      <c r="C26" s="59">
        <f t="array" ref="C26">SUM(C28,C29)</f>
        <v>3500</v>
      </c>
      <c r="D26" s="47"/>
      <c r="E26" s="4"/>
      <c r="F26" s="4"/>
      <c r="G26" s="4"/>
      <c r="H26" s="2"/>
    </row>
    <row r="27" spans="1:8">
      <c r="A27" s="7" t="s">
        <v>276</v>
      </c>
      <c r="B27" s="33" t="s">
        <v>277</v>
      </c>
      <c r="C27" s="52">
        <v>3660</v>
      </c>
      <c r="D27" s="7" t="s">
        <v>81</v>
      </c>
      <c r="E27" s="2"/>
      <c r="F27" s="13"/>
      <c r="G27" s="12"/>
      <c r="H27" s="2"/>
    </row>
    <row r="28" spans="1:8">
      <c r="A28" s="7" t="s">
        <v>278</v>
      </c>
      <c r="B28" s="33" t="s">
        <v>79</v>
      </c>
      <c r="C28" s="12">
        <v>1000</v>
      </c>
      <c r="D28" s="7" t="s">
        <v>81</v>
      </c>
      <c r="E28" s="2"/>
      <c r="F28" s="13"/>
      <c r="G28" s="12"/>
      <c r="H28" s="2"/>
    </row>
    <row r="29" spans="1:8">
      <c r="A29" s="7" t="s">
        <v>279</v>
      </c>
      <c r="B29" s="33" t="s">
        <v>40</v>
      </c>
      <c r="C29" s="12">
        <v>2500</v>
      </c>
      <c r="D29" s="7" t="s">
        <v>81</v>
      </c>
      <c r="E29" s="2"/>
      <c r="F29" s="13"/>
      <c r="G29" s="12"/>
      <c r="H29" s="2"/>
    </row>
    <row r="30" spans="1:8" ht="16.2" thickBot="1">
      <c r="A30" s="2"/>
      <c r="B30" s="44"/>
      <c r="C30" s="12"/>
      <c r="D30" s="2"/>
      <c r="E30" s="2"/>
      <c r="F30" s="2"/>
      <c r="G30" s="2"/>
      <c r="H30" s="2"/>
    </row>
    <row r="31" spans="1:8" ht="16.2" thickBot="1">
      <c r="A31" s="97" t="s">
        <v>253</v>
      </c>
      <c r="B31" s="60">
        <f>SUM(D33:D37)</f>
        <v>15436.720000000001</v>
      </c>
      <c r="C31" s="47"/>
      <c r="D31" s="2"/>
      <c r="E31" s="2"/>
      <c r="F31" s="2"/>
      <c r="G31" s="2"/>
      <c r="H31" s="2"/>
    </row>
    <row r="32" spans="1:8">
      <c r="A32" s="54" t="s">
        <v>280</v>
      </c>
      <c r="B32" s="1" t="s">
        <v>281</v>
      </c>
      <c r="C32" s="1" t="s">
        <v>282</v>
      </c>
      <c r="D32" s="1" t="s">
        <v>283</v>
      </c>
      <c r="E32" s="1"/>
      <c r="F32" s="2"/>
      <c r="G32" s="2"/>
      <c r="H32" s="2"/>
    </row>
    <row r="33" spans="1:8">
      <c r="A33" s="61" t="s">
        <v>284</v>
      </c>
      <c r="B33" s="12">
        <v>350</v>
      </c>
      <c r="C33" s="4"/>
      <c r="D33" s="18">
        <v>350</v>
      </c>
      <c r="F33" s="111"/>
      <c r="G33" s="111"/>
      <c r="H33" s="2"/>
    </row>
    <row r="34" spans="1:8">
      <c r="A34" s="7" t="s">
        <v>285</v>
      </c>
      <c r="B34" s="12">
        <v>800.25</v>
      </c>
      <c r="C34" s="14"/>
      <c r="D34" s="12">
        <v>800.25</v>
      </c>
      <c r="F34" s="43"/>
      <c r="G34" s="43"/>
      <c r="H34" s="43"/>
    </row>
    <row r="35" spans="1:8">
      <c r="A35" s="7" t="s">
        <v>286</v>
      </c>
      <c r="B35" s="14">
        <v>13323.01</v>
      </c>
      <c r="C35" s="14"/>
      <c r="D35" s="12">
        <v>13323.01</v>
      </c>
      <c r="F35" s="2"/>
      <c r="G35" s="2"/>
      <c r="H35" s="2"/>
    </row>
    <row r="36" spans="1:8">
      <c r="A36" s="7" t="s">
        <v>287</v>
      </c>
      <c r="B36" s="29"/>
      <c r="C36" s="29"/>
      <c r="D36" s="12"/>
      <c r="F36" s="2"/>
      <c r="G36" s="2"/>
      <c r="H36" s="2"/>
    </row>
    <row r="37" spans="1:8">
      <c r="A37" s="7" t="s">
        <v>12</v>
      </c>
      <c r="B37" s="14">
        <v>963.46</v>
      </c>
      <c r="C37" s="14"/>
      <c r="D37" s="12">
        <v>963.46</v>
      </c>
      <c r="F37" s="2"/>
      <c r="G37" s="2"/>
      <c r="H37" s="2"/>
    </row>
    <row r="38" spans="1:8">
      <c r="A38" s="2"/>
      <c r="B38" s="2"/>
      <c r="C38" s="2"/>
      <c r="D38" s="2"/>
      <c r="E38" s="2"/>
      <c r="F38" s="2"/>
      <c r="G38" s="2"/>
      <c r="H38" s="2"/>
    </row>
    <row r="39" spans="1:8" ht="18">
      <c r="A39" s="96" t="s">
        <v>288</v>
      </c>
      <c r="B39" s="2"/>
      <c r="C39" s="2"/>
      <c r="D39" s="2"/>
      <c r="E39" s="2"/>
      <c r="F39" s="2"/>
      <c r="G39" s="2"/>
      <c r="H39" s="2"/>
    </row>
    <row r="40" spans="1:8" ht="16.2" thickBot="1">
      <c r="A40" s="2"/>
      <c r="B40" s="44"/>
      <c r="C40" s="2"/>
      <c r="D40" s="4"/>
      <c r="E40" s="2"/>
      <c r="F40" s="2"/>
      <c r="G40" s="2"/>
      <c r="H40" s="2"/>
    </row>
    <row r="41" spans="1:8" ht="16.95" customHeight="1" thickBot="1">
      <c r="A41" s="95" t="s">
        <v>289</v>
      </c>
      <c r="B41" s="90">
        <f t="array" ref="B41">SUM(B42:B42)</f>
        <v>50</v>
      </c>
      <c r="C41" s="47"/>
      <c r="D41" s="2"/>
      <c r="E41" s="2"/>
      <c r="F41" s="2"/>
      <c r="G41" s="2"/>
      <c r="H41" s="2"/>
    </row>
    <row r="42" spans="1:8" ht="19.05" customHeight="1">
      <c r="A42" s="94" t="s">
        <v>473</v>
      </c>
      <c r="B42" s="91">
        <v>50</v>
      </c>
      <c r="C42" s="92"/>
      <c r="D42" s="93">
        <v>70</v>
      </c>
      <c r="E42" s="92"/>
      <c r="F42" s="92"/>
      <c r="G42" s="92"/>
      <c r="H42" s="92"/>
    </row>
    <row r="43" spans="1:8" ht="16.2" thickBot="1">
      <c r="A43" s="2"/>
      <c r="B43" s="44"/>
      <c r="C43" s="2"/>
      <c r="D43" s="2"/>
      <c r="E43" s="2"/>
      <c r="F43" s="2"/>
      <c r="G43" s="2"/>
      <c r="H43" s="2"/>
    </row>
    <row r="44" spans="1:8" ht="16.2" thickBot="1">
      <c r="A44" s="49" t="s">
        <v>290</v>
      </c>
      <c r="B44" s="50">
        <v>187.87</v>
      </c>
      <c r="C44" s="47"/>
      <c r="D44" s="2"/>
      <c r="E44" s="2"/>
      <c r="F44" s="2"/>
      <c r="G44" s="2"/>
      <c r="H44" s="2"/>
    </row>
    <row r="45" spans="1:8">
      <c r="A45" s="4"/>
      <c r="B45" s="62" t="s">
        <v>291</v>
      </c>
      <c r="C45" s="1" t="s">
        <v>292</v>
      </c>
      <c r="D45" s="1" t="s">
        <v>293</v>
      </c>
      <c r="E45" s="2"/>
      <c r="F45" s="2"/>
      <c r="G45" s="2"/>
      <c r="H45" s="2"/>
    </row>
    <row r="46" spans="1:8">
      <c r="A46" s="7" t="s">
        <v>294</v>
      </c>
      <c r="B46" s="12">
        <v>225.44</v>
      </c>
      <c r="C46" s="12">
        <v>37.57</v>
      </c>
      <c r="D46" s="12">
        <v>187.87</v>
      </c>
      <c r="E46" s="12"/>
      <c r="F46" s="12"/>
      <c r="G46" s="12"/>
      <c r="H46" s="12"/>
    </row>
    <row r="47" spans="1:8" ht="16.2" thickBot="1">
      <c r="A47" s="2"/>
      <c r="B47" s="44"/>
      <c r="C47" s="2"/>
      <c r="D47" s="2"/>
      <c r="E47" s="2"/>
      <c r="F47" s="2"/>
      <c r="G47" s="2"/>
      <c r="H47" s="2"/>
    </row>
    <row r="48" spans="1:8" ht="16.2" thickBot="1">
      <c r="A48" s="98" t="s">
        <v>295</v>
      </c>
      <c r="B48" s="60">
        <v>573.15</v>
      </c>
      <c r="C48" s="63">
        <v>240.62</v>
      </c>
      <c r="D48" s="28"/>
      <c r="E48" s="64">
        <f t="array" ref="E48">SUM(D50:D53)</f>
        <v>573.15</v>
      </c>
      <c r="F48" s="7" t="s">
        <v>296</v>
      </c>
      <c r="G48" s="2"/>
      <c r="H48" s="2"/>
    </row>
    <row r="49" spans="1:8">
      <c r="A49" s="4"/>
      <c r="B49" s="62" t="s">
        <v>291</v>
      </c>
      <c r="C49" s="1" t="s">
        <v>292</v>
      </c>
      <c r="D49" s="1" t="s">
        <v>293</v>
      </c>
      <c r="E49" s="1" t="s">
        <v>297</v>
      </c>
      <c r="F49" s="2"/>
      <c r="G49" s="2"/>
      <c r="H49" s="2"/>
    </row>
    <row r="50" spans="1:8">
      <c r="A50" s="7" t="s">
        <v>298</v>
      </c>
      <c r="B50" s="12">
        <v>192</v>
      </c>
      <c r="C50" s="12">
        <v>32</v>
      </c>
      <c r="D50" s="28">
        <v>160</v>
      </c>
      <c r="E50" s="14"/>
      <c r="F50" s="12"/>
      <c r="G50" s="65"/>
      <c r="H50" s="2"/>
    </row>
    <row r="51" spans="1:8">
      <c r="A51" s="7" t="s">
        <v>299</v>
      </c>
      <c r="B51" s="12">
        <v>144</v>
      </c>
      <c r="C51" s="12">
        <v>24</v>
      </c>
      <c r="D51" s="28">
        <v>120</v>
      </c>
      <c r="E51" s="14"/>
      <c r="F51" s="2"/>
      <c r="G51" s="65"/>
      <c r="H51" s="2"/>
    </row>
    <row r="52" spans="1:8">
      <c r="A52" s="7" t="s">
        <v>300</v>
      </c>
      <c r="B52" s="12">
        <v>240</v>
      </c>
      <c r="C52" s="12">
        <v>40</v>
      </c>
      <c r="D52" s="28">
        <v>200</v>
      </c>
      <c r="E52" s="14"/>
      <c r="F52" s="12"/>
      <c r="G52" s="65"/>
      <c r="H52" s="2"/>
    </row>
    <row r="53" spans="1:8">
      <c r="A53" s="7" t="s">
        <v>301</v>
      </c>
      <c r="B53" s="12">
        <v>111.78</v>
      </c>
      <c r="C53" s="12">
        <v>18.63</v>
      </c>
      <c r="D53" s="28">
        <v>93.15</v>
      </c>
      <c r="E53" s="14"/>
      <c r="F53" s="12"/>
      <c r="G53" s="65"/>
      <c r="H53" s="2"/>
    </row>
    <row r="54" spans="1:8" ht="16.2" thickBot="1">
      <c r="A54" s="2"/>
      <c r="B54" s="44"/>
      <c r="C54" s="2"/>
      <c r="D54" s="2"/>
      <c r="E54" s="39"/>
      <c r="F54" s="2"/>
      <c r="G54" s="2"/>
      <c r="H54" s="2"/>
    </row>
    <row r="55" spans="1:8" ht="16.2" thickBot="1">
      <c r="A55" s="98" t="s">
        <v>19</v>
      </c>
      <c r="B55" s="50">
        <f t="array" ref="B55">D88</f>
        <v>4482.51</v>
      </c>
      <c r="C55" s="66">
        <f t="array" ref="C55">SUM(C57:C86)</f>
        <v>608.09999999999991</v>
      </c>
      <c r="D55" s="12">
        <f t="array" ref="D55">SUM(D57:D86)</f>
        <v>4482.5099999999993</v>
      </c>
      <c r="E55" s="2"/>
      <c r="F55" s="2"/>
      <c r="G55" s="2"/>
      <c r="H55" s="2"/>
    </row>
    <row r="56" spans="1:8">
      <c r="A56" s="4"/>
      <c r="B56" s="62" t="s">
        <v>291</v>
      </c>
      <c r="C56" s="1" t="s">
        <v>292</v>
      </c>
      <c r="D56" s="1" t="s">
        <v>293</v>
      </c>
      <c r="E56" s="1" t="s">
        <v>302</v>
      </c>
      <c r="F56" s="4"/>
      <c r="G56" s="2"/>
      <c r="H56" s="2"/>
    </row>
    <row r="57" spans="1:8">
      <c r="A57" s="61" t="s">
        <v>303</v>
      </c>
      <c r="B57" s="18">
        <v>14</v>
      </c>
      <c r="C57" s="16">
        <v>2.33</v>
      </c>
      <c r="D57" s="18">
        <v>11.67</v>
      </c>
      <c r="E57" s="16"/>
      <c r="F57" s="16"/>
      <c r="G57" s="2"/>
      <c r="H57" s="2"/>
    </row>
    <row r="58" spans="1:8">
      <c r="A58" s="61" t="s">
        <v>304</v>
      </c>
      <c r="B58" s="16">
        <v>31.99</v>
      </c>
      <c r="C58" s="16">
        <v>5.33</v>
      </c>
      <c r="D58" s="18">
        <v>26.66</v>
      </c>
      <c r="E58" s="16"/>
      <c r="F58" s="16"/>
      <c r="G58" s="2"/>
      <c r="H58" s="2"/>
    </row>
    <row r="59" spans="1:8">
      <c r="A59" s="61" t="s">
        <v>305</v>
      </c>
      <c r="B59" s="18">
        <v>50.02</v>
      </c>
      <c r="C59" s="16"/>
      <c r="D59" s="18">
        <v>50.02</v>
      </c>
      <c r="E59" s="61" t="s">
        <v>306</v>
      </c>
      <c r="F59" s="16"/>
      <c r="G59" s="2"/>
      <c r="H59" s="2"/>
    </row>
    <row r="60" spans="1:8">
      <c r="A60" s="61" t="s">
        <v>307</v>
      </c>
      <c r="B60" s="18">
        <v>11.99</v>
      </c>
      <c r="C60" s="18"/>
      <c r="D60" s="12">
        <v>11.99</v>
      </c>
      <c r="E60" s="16"/>
      <c r="F60" s="2"/>
      <c r="G60" s="2"/>
      <c r="H60" s="2"/>
    </row>
    <row r="61" spans="1:8">
      <c r="A61" s="61" t="s">
        <v>308</v>
      </c>
      <c r="B61" s="18">
        <v>27.19</v>
      </c>
      <c r="C61" s="18">
        <v>4.53</v>
      </c>
      <c r="D61" s="12">
        <v>22.66</v>
      </c>
      <c r="E61" s="16"/>
      <c r="F61" s="2"/>
      <c r="G61" s="2"/>
      <c r="H61" s="2"/>
    </row>
    <row r="62" spans="1:8">
      <c r="A62" s="61" t="s">
        <v>309</v>
      </c>
      <c r="B62" s="18">
        <v>9.43</v>
      </c>
      <c r="C62" s="18">
        <v>1.57</v>
      </c>
      <c r="D62" s="12">
        <v>7.86</v>
      </c>
      <c r="E62" s="112"/>
      <c r="F62" s="112"/>
      <c r="G62" s="2"/>
      <c r="H62" s="2"/>
    </row>
    <row r="63" spans="1:8">
      <c r="A63" s="61" t="s">
        <v>310</v>
      </c>
      <c r="B63" s="18">
        <v>3.34</v>
      </c>
      <c r="C63" s="18">
        <v>0.56000000000000005</v>
      </c>
      <c r="D63" s="12">
        <v>2.78</v>
      </c>
      <c r="E63" s="16"/>
      <c r="F63" s="7" t="s">
        <v>134</v>
      </c>
      <c r="G63" s="2"/>
      <c r="H63" s="2"/>
    </row>
    <row r="64" spans="1:8">
      <c r="A64" s="7" t="s">
        <v>311</v>
      </c>
      <c r="B64" s="12">
        <v>61.44</v>
      </c>
      <c r="C64" s="12">
        <v>10.24</v>
      </c>
      <c r="D64" s="12">
        <v>51.2</v>
      </c>
      <c r="E64" s="12"/>
      <c r="F64" s="12"/>
      <c r="G64" s="12"/>
      <c r="H64" s="2"/>
    </row>
    <row r="65" spans="1:8">
      <c r="A65" s="7" t="s">
        <v>312</v>
      </c>
      <c r="B65" s="12">
        <v>3109.75</v>
      </c>
      <c r="C65" s="12">
        <v>518.29999999999995</v>
      </c>
      <c r="D65" s="12">
        <v>2591.4499999999998</v>
      </c>
      <c r="E65" s="7" t="s">
        <v>313</v>
      </c>
      <c r="F65" s="12"/>
      <c r="G65" s="12"/>
      <c r="H65" s="2"/>
    </row>
    <row r="66" spans="1:8">
      <c r="A66" s="7" t="s">
        <v>314</v>
      </c>
      <c r="B66" s="12">
        <v>29.58</v>
      </c>
      <c r="C66" s="12">
        <v>4.93</v>
      </c>
      <c r="D66" s="12">
        <v>24.65</v>
      </c>
      <c r="E66" s="2"/>
      <c r="F66" s="2"/>
      <c r="G66" s="2"/>
      <c r="H66" s="2"/>
    </row>
    <row r="67" spans="1:8">
      <c r="A67" s="7" t="s">
        <v>315</v>
      </c>
      <c r="B67" s="12">
        <v>5.45</v>
      </c>
      <c r="C67" s="12">
        <v>0.91</v>
      </c>
      <c r="D67" s="12">
        <v>4.54</v>
      </c>
      <c r="E67" s="2"/>
      <c r="F67" s="2"/>
      <c r="G67" s="2"/>
      <c r="H67" s="2"/>
    </row>
    <row r="68" spans="1:8">
      <c r="A68" s="7" t="s">
        <v>316</v>
      </c>
      <c r="B68" s="12">
        <v>5.98</v>
      </c>
      <c r="C68" s="12">
        <v>1</v>
      </c>
      <c r="D68" s="12">
        <v>4.9800000000000004</v>
      </c>
      <c r="E68" s="2"/>
      <c r="F68" s="2"/>
      <c r="G68" s="2"/>
      <c r="H68" s="2"/>
    </row>
    <row r="69" spans="1:8">
      <c r="A69" s="7" t="s">
        <v>317</v>
      </c>
      <c r="B69" s="12">
        <v>14</v>
      </c>
      <c r="C69" s="12">
        <v>2.33</v>
      </c>
      <c r="D69" s="12">
        <v>11.67</v>
      </c>
      <c r="E69" s="2"/>
      <c r="F69" s="2"/>
      <c r="G69" s="2"/>
      <c r="H69" s="2"/>
    </row>
    <row r="70" spans="1:8">
      <c r="A70" s="7" t="s">
        <v>318</v>
      </c>
      <c r="B70" s="12">
        <v>36.32</v>
      </c>
      <c r="C70" s="12">
        <v>6.05</v>
      </c>
      <c r="D70" s="12">
        <v>30.27</v>
      </c>
      <c r="E70" s="2"/>
      <c r="F70" s="2"/>
      <c r="G70" s="2"/>
      <c r="H70" s="2"/>
    </row>
    <row r="71" spans="1:8">
      <c r="A71" s="7" t="s">
        <v>319</v>
      </c>
      <c r="B71" s="12">
        <v>106.89</v>
      </c>
      <c r="C71" s="12">
        <v>17.82</v>
      </c>
      <c r="D71" s="12">
        <v>89.07</v>
      </c>
      <c r="E71" s="13"/>
      <c r="F71" s="2"/>
      <c r="G71" s="2"/>
      <c r="H71" s="2"/>
    </row>
    <row r="72" spans="1:8">
      <c r="A72" s="7" t="s">
        <v>320</v>
      </c>
      <c r="B72" s="12">
        <v>875</v>
      </c>
      <c r="C72" s="12"/>
      <c r="D72" s="12">
        <v>875</v>
      </c>
      <c r="E72" s="13"/>
      <c r="F72" s="2"/>
      <c r="G72" s="2"/>
      <c r="H72" s="2"/>
    </row>
    <row r="73" spans="1:8">
      <c r="A73" s="7" t="s">
        <v>321</v>
      </c>
      <c r="B73" s="12">
        <v>46.44</v>
      </c>
      <c r="C73" s="12">
        <v>7.74</v>
      </c>
      <c r="D73" s="12">
        <v>38.700000000000003</v>
      </c>
      <c r="E73" s="13"/>
      <c r="F73" s="2"/>
      <c r="G73" s="2"/>
      <c r="H73" s="2"/>
    </row>
    <row r="74" spans="1:8">
      <c r="A74" s="7" t="s">
        <v>322</v>
      </c>
      <c r="B74" s="12">
        <v>11.99</v>
      </c>
      <c r="C74" s="12">
        <v>2</v>
      </c>
      <c r="D74" s="12">
        <v>9.99</v>
      </c>
      <c r="E74" s="13"/>
      <c r="F74" s="2"/>
      <c r="G74" s="2"/>
      <c r="H74" s="2"/>
    </row>
    <row r="75" spans="1:8">
      <c r="A75" s="7" t="s">
        <v>323</v>
      </c>
      <c r="B75" s="12">
        <v>4.99</v>
      </c>
      <c r="C75" s="12"/>
      <c r="D75" s="12">
        <v>4.99</v>
      </c>
      <c r="E75" s="13"/>
      <c r="F75" s="2"/>
      <c r="G75" s="2"/>
      <c r="H75" s="2"/>
    </row>
    <row r="76" spans="1:8">
      <c r="A76" s="7" t="s">
        <v>324</v>
      </c>
      <c r="B76" s="12">
        <v>12.84</v>
      </c>
      <c r="C76" s="12">
        <v>2.14</v>
      </c>
      <c r="D76" s="12">
        <v>10.7</v>
      </c>
      <c r="E76" s="13"/>
      <c r="F76" s="2"/>
      <c r="G76" s="2"/>
      <c r="H76" s="2"/>
    </row>
    <row r="77" spans="1:8">
      <c r="A77" s="7" t="s">
        <v>325</v>
      </c>
      <c r="B77" s="12">
        <v>11.97</v>
      </c>
      <c r="C77" s="12">
        <v>1.99</v>
      </c>
      <c r="D77" s="12">
        <v>9.98</v>
      </c>
      <c r="E77" s="13"/>
      <c r="F77" s="2"/>
      <c r="G77" s="2"/>
      <c r="H77" s="2"/>
    </row>
    <row r="78" spans="1:8">
      <c r="A78" s="7" t="s">
        <v>326</v>
      </c>
      <c r="B78" s="12">
        <v>6.58</v>
      </c>
      <c r="C78" s="12"/>
      <c r="D78" s="12">
        <v>6.58</v>
      </c>
      <c r="E78" s="13"/>
      <c r="F78" s="2"/>
      <c r="G78" s="2"/>
      <c r="H78" s="2"/>
    </row>
    <row r="79" spans="1:8">
      <c r="A79" s="7" t="s">
        <v>327</v>
      </c>
      <c r="B79" s="12">
        <v>9.99</v>
      </c>
      <c r="C79" s="12"/>
      <c r="D79" s="12">
        <v>9.99</v>
      </c>
      <c r="E79" s="13"/>
      <c r="F79" s="2"/>
      <c r="G79" s="2"/>
      <c r="H79" s="2"/>
    </row>
    <row r="80" spans="1:8">
      <c r="A80" s="7" t="s">
        <v>328</v>
      </c>
      <c r="B80" s="12">
        <v>16.68</v>
      </c>
      <c r="C80" s="12"/>
      <c r="D80" s="12">
        <v>16.68</v>
      </c>
      <c r="E80" s="13"/>
      <c r="F80" s="2"/>
      <c r="G80" s="2"/>
      <c r="H80" s="2"/>
    </row>
    <row r="81" spans="1:8">
      <c r="A81" s="7" t="s">
        <v>329</v>
      </c>
      <c r="B81" s="12">
        <v>7.2</v>
      </c>
      <c r="C81" s="12"/>
      <c r="D81" s="12">
        <v>7.2</v>
      </c>
      <c r="E81" s="13"/>
      <c r="F81" s="2"/>
      <c r="G81" s="2"/>
      <c r="H81" s="2"/>
    </row>
    <row r="82" spans="1:8">
      <c r="A82" s="7" t="s">
        <v>330</v>
      </c>
      <c r="B82" s="12">
        <v>110</v>
      </c>
      <c r="C82" s="12">
        <v>18.329999999999998</v>
      </c>
      <c r="D82" s="28">
        <v>91.67</v>
      </c>
      <c r="E82" s="108"/>
      <c r="F82" s="12"/>
      <c r="G82" s="65"/>
      <c r="H82" s="2"/>
    </row>
    <row r="83" spans="1:8">
      <c r="A83" s="7" t="s">
        <v>331</v>
      </c>
      <c r="B83" s="12">
        <v>241.56</v>
      </c>
      <c r="C83" s="12"/>
      <c r="D83" s="12">
        <v>241.56</v>
      </c>
      <c r="E83" s="107"/>
      <c r="F83" s="2"/>
      <c r="G83" s="2"/>
      <c r="H83" s="2"/>
    </row>
    <row r="84" spans="1:8">
      <c r="A84" s="12"/>
      <c r="B84" s="12"/>
      <c r="C84" s="12"/>
      <c r="D84" s="12"/>
      <c r="E84" s="13"/>
      <c r="F84" s="2"/>
      <c r="G84" s="2"/>
      <c r="H84" s="2"/>
    </row>
    <row r="85" spans="1:8">
      <c r="A85" s="7" t="s">
        <v>332</v>
      </c>
      <c r="B85" s="12">
        <v>120</v>
      </c>
      <c r="C85" s="12"/>
      <c r="D85" s="12">
        <v>120</v>
      </c>
      <c r="E85" s="7" t="s">
        <v>333</v>
      </c>
      <c r="F85" s="2"/>
      <c r="G85" s="2"/>
      <c r="H85" s="2"/>
    </row>
    <row r="86" spans="1:8">
      <c r="A86" s="7" t="s">
        <v>334</v>
      </c>
      <c r="B86" s="12">
        <v>98</v>
      </c>
      <c r="C86" s="12"/>
      <c r="D86" s="12">
        <v>98</v>
      </c>
      <c r="E86" s="7" t="s">
        <v>335</v>
      </c>
      <c r="F86" s="2"/>
      <c r="G86" s="2"/>
      <c r="H86" s="2"/>
    </row>
    <row r="87" spans="1:8">
      <c r="A87" s="2"/>
      <c r="B87" s="12"/>
      <c r="C87" s="12"/>
      <c r="D87" s="12"/>
      <c r="E87" s="2"/>
      <c r="F87" s="2"/>
      <c r="G87" s="2"/>
      <c r="H87" s="2"/>
    </row>
    <row r="88" spans="1:8">
      <c r="A88" s="2"/>
      <c r="B88" s="12">
        <f t="array" ref="B88">SUM(B57:B86)</f>
        <v>5090.6099999999997</v>
      </c>
      <c r="C88" s="12">
        <f t="array" ref="C88">SUM(C57:C86)</f>
        <v>608.09999999999991</v>
      </c>
      <c r="D88" s="12">
        <f t="array" ref="D88">SUM(B88-C88)</f>
        <v>4482.51</v>
      </c>
      <c r="E88" s="2"/>
      <c r="F88" s="2"/>
      <c r="G88" s="2"/>
      <c r="H88" s="2"/>
    </row>
    <row r="89" spans="1:8" ht="16.2" thickBot="1">
      <c r="A89" s="2"/>
      <c r="B89" s="44"/>
      <c r="C89" s="2"/>
      <c r="D89" s="2"/>
      <c r="E89" s="2"/>
      <c r="F89" s="2"/>
      <c r="G89" s="2"/>
      <c r="H89" s="2"/>
    </row>
    <row r="90" spans="1:8" ht="16.2" thickBot="1">
      <c r="A90" s="98" t="s">
        <v>336</v>
      </c>
      <c r="B90" s="50">
        <f t="array" ref="B90">SUM(B92:B97)</f>
        <v>582.5</v>
      </c>
      <c r="C90" s="47"/>
      <c r="D90" s="2"/>
      <c r="E90" s="2"/>
      <c r="F90" s="2"/>
      <c r="G90" s="2"/>
      <c r="H90" s="2"/>
    </row>
    <row r="91" spans="1:8">
      <c r="A91" s="4"/>
      <c r="B91" s="62" t="s">
        <v>291</v>
      </c>
      <c r="C91" s="1" t="s">
        <v>292</v>
      </c>
      <c r="D91" s="1" t="s">
        <v>293</v>
      </c>
      <c r="E91" s="1" t="s">
        <v>302</v>
      </c>
      <c r="F91" s="1" t="s">
        <v>337</v>
      </c>
      <c r="G91" s="2"/>
      <c r="H91" s="2"/>
    </row>
    <row r="92" spans="1:8">
      <c r="A92" s="7" t="s">
        <v>338</v>
      </c>
      <c r="B92" s="12">
        <v>52.5</v>
      </c>
      <c r="C92" s="2"/>
      <c r="D92" s="12"/>
      <c r="E92" s="7" t="s">
        <v>339</v>
      </c>
      <c r="F92" s="4"/>
      <c r="G92" s="2"/>
      <c r="H92" s="2"/>
    </row>
    <row r="93" spans="1:8">
      <c r="A93" s="7" t="s">
        <v>340</v>
      </c>
      <c r="B93" s="12">
        <v>150</v>
      </c>
      <c r="C93" s="2"/>
      <c r="D93" s="2"/>
      <c r="E93" s="7" t="s">
        <v>341</v>
      </c>
      <c r="F93" s="2"/>
      <c r="G93" s="2"/>
      <c r="H93" s="2"/>
    </row>
    <row r="94" spans="1:8">
      <c r="A94" s="67">
        <v>46204</v>
      </c>
      <c r="B94" s="12">
        <v>120</v>
      </c>
      <c r="C94" s="2"/>
      <c r="D94" s="12"/>
      <c r="E94" s="7" t="s">
        <v>342</v>
      </c>
      <c r="F94" s="2"/>
      <c r="G94" s="2"/>
      <c r="H94" s="2"/>
    </row>
    <row r="95" spans="1:8">
      <c r="A95" s="7" t="s">
        <v>343</v>
      </c>
      <c r="B95" s="35">
        <v>90</v>
      </c>
      <c r="C95" s="2"/>
      <c r="D95" s="12"/>
      <c r="E95" s="113" t="s">
        <v>344</v>
      </c>
      <c r="F95" s="111"/>
      <c r="G95" s="2"/>
      <c r="H95" s="2"/>
    </row>
    <row r="96" spans="1:8">
      <c r="A96" s="7" t="s">
        <v>345</v>
      </c>
      <c r="B96" s="12">
        <v>105</v>
      </c>
      <c r="C96" s="2"/>
      <c r="D96" s="12"/>
      <c r="E96" s="7" t="s">
        <v>346</v>
      </c>
      <c r="F96" s="2"/>
      <c r="G96" s="2"/>
      <c r="H96" s="2"/>
    </row>
    <row r="97" spans="1:8">
      <c r="A97" s="67">
        <v>46082</v>
      </c>
      <c r="B97" s="12">
        <v>65</v>
      </c>
      <c r="C97" s="99"/>
      <c r="D97" s="12"/>
      <c r="E97" s="2"/>
      <c r="F97" s="2"/>
      <c r="G97" s="2"/>
      <c r="H97" s="2"/>
    </row>
    <row r="98" spans="1:8" ht="16.2" thickBot="1">
      <c r="A98" s="2"/>
      <c r="B98" s="44"/>
      <c r="C98" s="2"/>
      <c r="D98" s="2"/>
      <c r="E98" s="2"/>
      <c r="F98" s="2"/>
      <c r="G98" s="2"/>
      <c r="H98" s="2"/>
    </row>
    <row r="99" spans="1:8" ht="16.2" thickBot="1">
      <c r="A99" s="98" t="s">
        <v>347</v>
      </c>
      <c r="B99" s="60">
        <f t="array" ref="B99">SUM(D101)</f>
        <v>74.989999999999995</v>
      </c>
      <c r="C99" s="66"/>
      <c r="D99" s="2"/>
      <c r="E99" s="2"/>
      <c r="F99" s="2"/>
      <c r="G99" s="2"/>
      <c r="H99" s="2"/>
    </row>
    <row r="100" spans="1:8">
      <c r="A100" s="4"/>
      <c r="B100" s="62" t="s">
        <v>291</v>
      </c>
      <c r="C100" s="1" t="s">
        <v>292</v>
      </c>
      <c r="D100" s="1" t="s">
        <v>293</v>
      </c>
      <c r="E100" s="1" t="s">
        <v>71</v>
      </c>
      <c r="F100" s="2"/>
      <c r="G100" s="2"/>
      <c r="H100" s="2"/>
    </row>
    <row r="101" spans="1:8">
      <c r="A101" s="7" t="s">
        <v>348</v>
      </c>
      <c r="B101" s="12">
        <v>89.99</v>
      </c>
      <c r="C101" s="12">
        <v>15</v>
      </c>
      <c r="D101" s="14">
        <v>74.989999999999995</v>
      </c>
      <c r="E101" s="2"/>
      <c r="F101" s="4"/>
      <c r="G101" s="2"/>
      <c r="H101" s="2"/>
    </row>
    <row r="102" spans="1:8" ht="16.2" thickBot="1">
      <c r="A102" s="2"/>
      <c r="B102" s="53"/>
      <c r="C102" s="12"/>
      <c r="D102" s="2"/>
      <c r="E102" s="2"/>
      <c r="F102" s="2"/>
      <c r="G102" s="2"/>
      <c r="H102" s="2"/>
    </row>
    <row r="103" spans="1:8" ht="16.2" thickBot="1">
      <c r="A103" s="98" t="s">
        <v>349</v>
      </c>
      <c r="B103" s="50">
        <f t="array" ref="B103">SUM(D105:D110)</f>
        <v>157.01000000000002</v>
      </c>
      <c r="C103" s="66"/>
      <c r="D103" s="12"/>
      <c r="E103" s="2"/>
      <c r="F103" s="2"/>
      <c r="G103" s="2"/>
      <c r="H103" s="2"/>
    </row>
    <row r="104" spans="1:8">
      <c r="A104" s="4"/>
      <c r="B104" s="62" t="s">
        <v>291</v>
      </c>
      <c r="C104" s="1" t="s">
        <v>292</v>
      </c>
      <c r="D104" s="1" t="s">
        <v>293</v>
      </c>
      <c r="E104" s="1" t="s">
        <v>71</v>
      </c>
      <c r="F104" s="2"/>
      <c r="G104" s="2"/>
      <c r="H104" s="2"/>
    </row>
    <row r="105" spans="1:8">
      <c r="A105" s="7" t="s">
        <v>350</v>
      </c>
      <c r="B105" s="2">
        <v>15.89</v>
      </c>
      <c r="C105" s="12"/>
      <c r="D105" s="14">
        <v>15.89</v>
      </c>
      <c r="E105" s="2"/>
      <c r="F105" s="4"/>
      <c r="G105" s="2"/>
      <c r="H105" s="2"/>
    </row>
    <row r="106" spans="1:8">
      <c r="A106" s="7" t="s">
        <v>351</v>
      </c>
      <c r="B106" s="12">
        <v>65.05</v>
      </c>
      <c r="C106" s="12">
        <v>10.38</v>
      </c>
      <c r="D106" s="12">
        <v>54.67</v>
      </c>
      <c r="E106" s="2"/>
      <c r="F106" s="2"/>
      <c r="G106" s="2"/>
      <c r="H106" s="2"/>
    </row>
    <row r="107" spans="1:8">
      <c r="A107" s="7" t="s">
        <v>352</v>
      </c>
      <c r="B107" s="2">
        <v>20.53</v>
      </c>
      <c r="C107" s="2">
        <v>0.91</v>
      </c>
      <c r="D107" s="12">
        <v>19.62</v>
      </c>
      <c r="E107" s="2"/>
      <c r="F107" s="2"/>
      <c r="G107" s="2"/>
      <c r="H107" s="2"/>
    </row>
    <row r="108" spans="1:8">
      <c r="A108" s="7" t="s">
        <v>350</v>
      </c>
      <c r="B108" s="12">
        <v>14.45</v>
      </c>
      <c r="C108" s="2"/>
      <c r="D108" s="12">
        <v>14.45</v>
      </c>
      <c r="E108" s="2"/>
      <c r="F108" s="2"/>
      <c r="G108" s="2"/>
      <c r="H108" s="2"/>
    </row>
    <row r="109" spans="1:8">
      <c r="A109" s="7" t="s">
        <v>353</v>
      </c>
      <c r="B109" s="12">
        <v>55</v>
      </c>
      <c r="C109" s="2">
        <v>2.62</v>
      </c>
      <c r="D109" s="12">
        <v>52.38</v>
      </c>
      <c r="E109" s="2"/>
      <c r="F109" s="2"/>
      <c r="G109" s="2"/>
      <c r="H109" s="2"/>
    </row>
    <row r="110" spans="1:8" ht="16.2" thickBot="1">
      <c r="A110" s="2"/>
      <c r="B110" s="53"/>
      <c r="C110" s="2"/>
      <c r="D110" s="12"/>
      <c r="E110" s="2"/>
      <c r="F110" s="2"/>
      <c r="G110" s="2"/>
      <c r="H110" s="2"/>
    </row>
    <row r="111" spans="1:8" ht="16.2" thickBot="1">
      <c r="A111" s="98" t="s">
        <v>354</v>
      </c>
      <c r="B111" s="59">
        <f t="array" ref="B111">SUM(D112:D114)</f>
        <v>166.45</v>
      </c>
      <c r="C111" s="68"/>
      <c r="D111" s="29"/>
      <c r="E111" s="2"/>
      <c r="F111" s="2"/>
      <c r="G111" s="2"/>
      <c r="H111" s="2"/>
    </row>
    <row r="112" spans="1:8">
      <c r="A112" s="7" t="s">
        <v>355</v>
      </c>
      <c r="B112" s="52">
        <v>130.44999999999999</v>
      </c>
      <c r="C112" s="2">
        <v>21.74</v>
      </c>
      <c r="D112" s="12">
        <v>108.71</v>
      </c>
      <c r="E112" s="2"/>
      <c r="F112" s="7" t="s">
        <v>356</v>
      </c>
      <c r="G112" s="2"/>
      <c r="H112" s="2"/>
    </row>
    <row r="113" spans="1:8">
      <c r="A113" s="61" t="s">
        <v>357</v>
      </c>
      <c r="B113" s="18">
        <v>30.99</v>
      </c>
      <c r="C113" s="18">
        <v>5.17</v>
      </c>
      <c r="D113" s="12">
        <v>25.82</v>
      </c>
      <c r="E113" s="16"/>
      <c r="F113" s="2"/>
      <c r="G113" s="2"/>
      <c r="H113" s="2"/>
    </row>
    <row r="114" spans="1:8" ht="16.2" thickBot="1">
      <c r="A114" s="7" t="s">
        <v>358</v>
      </c>
      <c r="B114" s="53">
        <v>38.31</v>
      </c>
      <c r="C114" s="2">
        <v>6.39</v>
      </c>
      <c r="D114" s="12">
        <v>31.92</v>
      </c>
      <c r="E114" s="2"/>
      <c r="F114" s="7" t="s">
        <v>359</v>
      </c>
      <c r="G114" s="2"/>
      <c r="H114" s="2"/>
    </row>
    <row r="115" spans="1:8" ht="16.2" thickBot="1">
      <c r="A115" s="2"/>
      <c r="B115" s="69"/>
      <c r="C115" s="2"/>
      <c r="D115" s="12"/>
      <c r="E115" s="2"/>
      <c r="F115" s="2"/>
      <c r="G115" s="2"/>
      <c r="H115" s="2"/>
    </row>
    <row r="116" spans="1:8" ht="16.2" thickBot="1">
      <c r="A116" s="98" t="s">
        <v>27</v>
      </c>
      <c r="B116" s="56">
        <f t="array" ref="B116">SUM(B117:B128)</f>
        <v>89.38</v>
      </c>
      <c r="C116" s="47"/>
      <c r="D116" s="12"/>
      <c r="E116" s="2"/>
      <c r="F116" s="2"/>
      <c r="G116" s="2"/>
      <c r="H116" s="2"/>
    </row>
    <row r="117" spans="1:8">
      <c r="A117" s="61" t="s">
        <v>39</v>
      </c>
      <c r="B117" s="70">
        <v>4.25</v>
      </c>
      <c r="C117" s="16"/>
      <c r="D117" s="16">
        <v>4.25</v>
      </c>
      <c r="E117" s="16"/>
      <c r="F117" s="16"/>
      <c r="G117" s="16"/>
      <c r="H117" s="16"/>
    </row>
    <row r="118" spans="1:8">
      <c r="A118" s="61" t="s">
        <v>99</v>
      </c>
      <c r="B118" s="16">
        <v>4.25</v>
      </c>
      <c r="C118" s="16"/>
      <c r="D118" s="16">
        <v>4.25</v>
      </c>
      <c r="E118" s="16"/>
      <c r="F118" s="16"/>
      <c r="G118" s="16"/>
      <c r="H118" s="16"/>
    </row>
    <row r="119" spans="1:8">
      <c r="A119" s="61" t="s">
        <v>116</v>
      </c>
      <c r="B119" s="16">
        <v>4.25</v>
      </c>
      <c r="C119" s="16"/>
      <c r="D119" s="16">
        <v>4.25</v>
      </c>
      <c r="E119" s="16"/>
      <c r="F119" s="16"/>
      <c r="G119" s="16"/>
      <c r="H119" s="16"/>
    </row>
    <row r="120" spans="1:8">
      <c r="A120" s="61" t="s">
        <v>130</v>
      </c>
      <c r="B120" s="16">
        <v>4.25</v>
      </c>
      <c r="C120" s="16"/>
      <c r="D120" s="16"/>
      <c r="E120" s="16"/>
      <c r="F120" s="16"/>
      <c r="G120" s="16"/>
      <c r="H120" s="16"/>
    </row>
    <row r="121" spans="1:8">
      <c r="A121" s="61" t="s">
        <v>139</v>
      </c>
      <c r="B121" s="16">
        <v>4.25</v>
      </c>
      <c r="C121" s="16"/>
      <c r="D121" s="16"/>
      <c r="E121" s="16"/>
      <c r="F121" s="16"/>
      <c r="G121" s="16"/>
      <c r="H121" s="16"/>
    </row>
    <row r="122" spans="1:8">
      <c r="A122" s="61" t="s">
        <v>154</v>
      </c>
      <c r="B122" s="16">
        <v>4.25</v>
      </c>
      <c r="C122" s="16"/>
      <c r="D122" s="16">
        <v>4.25</v>
      </c>
      <c r="E122" s="16"/>
      <c r="F122" s="16"/>
      <c r="G122" s="16"/>
      <c r="H122" s="16"/>
    </row>
    <row r="123" spans="1:8">
      <c r="A123" s="61" t="s">
        <v>176</v>
      </c>
      <c r="B123" s="16">
        <v>4.25</v>
      </c>
      <c r="C123" s="16"/>
      <c r="D123" s="16"/>
      <c r="E123" s="16"/>
      <c r="F123" s="16"/>
      <c r="G123" s="16"/>
      <c r="H123" s="16"/>
    </row>
    <row r="124" spans="1:8">
      <c r="A124" s="61" t="s">
        <v>203</v>
      </c>
      <c r="B124" s="16">
        <v>4.25</v>
      </c>
      <c r="C124" s="16"/>
      <c r="D124" s="16"/>
      <c r="E124" s="16"/>
      <c r="F124" s="16"/>
      <c r="G124" s="16"/>
      <c r="H124" s="16"/>
    </row>
    <row r="125" spans="1:8">
      <c r="A125" s="61" t="s">
        <v>223</v>
      </c>
      <c r="B125" s="16">
        <v>4.25</v>
      </c>
      <c r="C125" s="16"/>
      <c r="D125" s="16"/>
      <c r="E125" s="16"/>
      <c r="F125" s="16"/>
      <c r="G125" s="16"/>
      <c r="H125" s="16"/>
    </row>
    <row r="126" spans="1:8">
      <c r="A126" s="61" t="s">
        <v>231</v>
      </c>
      <c r="B126" s="16">
        <v>42.63</v>
      </c>
      <c r="C126" s="16"/>
      <c r="D126" s="16"/>
      <c r="E126" s="16"/>
      <c r="F126" s="16"/>
      <c r="G126" s="16"/>
      <c r="H126" s="16"/>
    </row>
    <row r="127" spans="1:8">
      <c r="A127" s="61" t="s">
        <v>235</v>
      </c>
      <c r="B127" s="16">
        <v>4.25</v>
      </c>
      <c r="C127" s="16"/>
      <c r="D127" s="16"/>
      <c r="E127" s="16"/>
      <c r="F127" s="16"/>
      <c r="G127" s="16"/>
      <c r="H127" s="16"/>
    </row>
    <row r="128" spans="1:8">
      <c r="A128" s="61" t="s">
        <v>245</v>
      </c>
      <c r="B128" s="16">
        <v>4.25</v>
      </c>
      <c r="C128" s="16"/>
      <c r="D128" s="16"/>
      <c r="E128" s="16"/>
      <c r="F128" s="16"/>
      <c r="G128" s="16"/>
      <c r="H128" s="16"/>
    </row>
    <row r="129" spans="1:8">
      <c r="A129" s="71"/>
      <c r="B129" s="72"/>
      <c r="C129" s="72"/>
      <c r="D129" s="72"/>
      <c r="E129" s="72"/>
      <c r="F129" s="16"/>
      <c r="G129" s="16"/>
      <c r="H129" s="16"/>
    </row>
    <row r="130" spans="1:8" ht="16.2" thickBot="1">
      <c r="A130" s="71"/>
      <c r="B130" s="72"/>
      <c r="C130" s="72"/>
      <c r="D130" s="72"/>
      <c r="E130" s="72"/>
      <c r="F130" s="16"/>
      <c r="G130" s="16"/>
      <c r="H130" s="16"/>
    </row>
    <row r="131" spans="1:8" ht="16.8" thickTop="1" thickBot="1">
      <c r="A131" s="100" t="s">
        <v>253</v>
      </c>
      <c r="B131" s="73">
        <v>6194.66</v>
      </c>
      <c r="C131" s="74"/>
      <c r="D131" s="72"/>
      <c r="E131" s="72"/>
      <c r="F131" s="16"/>
      <c r="G131" s="16"/>
      <c r="H131" s="16"/>
    </row>
    <row r="132" spans="1:8" ht="16.2" thickTop="1">
      <c r="A132" s="75"/>
      <c r="B132" s="76">
        <f>SUM(B134:B144)</f>
        <v>7168.869999999999</v>
      </c>
      <c r="C132" s="72">
        <f>SUM(C134:C144)</f>
        <v>974.21</v>
      </c>
      <c r="D132" s="77">
        <f>+SUM(D134:D144)</f>
        <v>6194.66</v>
      </c>
      <c r="E132" s="77">
        <f>B132-C132</f>
        <v>6194.6599999999989</v>
      </c>
      <c r="F132" s="16"/>
      <c r="G132" s="16"/>
      <c r="H132" s="16"/>
    </row>
    <row r="133" spans="1:8">
      <c r="A133" s="71"/>
      <c r="B133" s="78" t="s">
        <v>291</v>
      </c>
      <c r="C133" s="78" t="s">
        <v>360</v>
      </c>
      <c r="D133" s="78" t="s">
        <v>293</v>
      </c>
      <c r="E133" s="72"/>
      <c r="F133" s="16"/>
      <c r="G133" s="16"/>
      <c r="H133" s="16"/>
    </row>
    <row r="134" spans="1:8">
      <c r="A134" s="71" t="s">
        <v>361</v>
      </c>
      <c r="B134" s="79">
        <v>3599.69</v>
      </c>
      <c r="C134" s="79">
        <v>599.95000000000005</v>
      </c>
      <c r="D134" s="79">
        <v>2999.74</v>
      </c>
      <c r="E134" s="72"/>
      <c r="F134" s="16"/>
      <c r="G134" s="16"/>
      <c r="H134" s="16"/>
    </row>
    <row r="135" spans="1:8">
      <c r="A135" s="71" t="s">
        <v>362</v>
      </c>
      <c r="B135" s="79">
        <v>277.63</v>
      </c>
      <c r="C135" s="79">
        <v>46.27</v>
      </c>
      <c r="D135" s="79">
        <v>231.36</v>
      </c>
      <c r="E135" s="72"/>
      <c r="F135" s="16"/>
      <c r="G135" s="16"/>
      <c r="H135" s="16"/>
    </row>
    <row r="136" spans="1:8">
      <c r="A136" s="71" t="s">
        <v>363</v>
      </c>
      <c r="B136" s="79">
        <v>152.4</v>
      </c>
      <c r="C136" s="79">
        <v>25.4</v>
      </c>
      <c r="D136" s="79">
        <v>127</v>
      </c>
      <c r="E136" s="72"/>
      <c r="F136" s="16"/>
      <c r="G136" s="16"/>
      <c r="H136" s="16"/>
    </row>
    <row r="137" spans="1:8">
      <c r="A137" s="71" t="s">
        <v>362</v>
      </c>
      <c r="B137" s="79">
        <v>16.86</v>
      </c>
      <c r="C137" s="79">
        <v>1.5</v>
      </c>
      <c r="D137" s="79">
        <v>15.36</v>
      </c>
      <c r="E137" s="72"/>
      <c r="F137" s="16"/>
      <c r="G137" s="16"/>
      <c r="H137" s="16"/>
    </row>
    <row r="138" spans="1:8">
      <c r="A138" s="71" t="s">
        <v>364</v>
      </c>
      <c r="B138" s="79">
        <v>698.72</v>
      </c>
      <c r="C138" s="79">
        <v>6.79</v>
      </c>
      <c r="D138" s="79">
        <v>691.93</v>
      </c>
      <c r="E138" s="72"/>
      <c r="F138" s="16"/>
      <c r="G138" s="16"/>
      <c r="H138" s="16"/>
    </row>
    <row r="139" spans="1:8">
      <c r="A139" s="71" t="s">
        <v>365</v>
      </c>
      <c r="B139" s="79">
        <v>44.9</v>
      </c>
      <c r="C139" s="79"/>
      <c r="D139" s="79">
        <v>44.9</v>
      </c>
      <c r="E139" s="72"/>
      <c r="F139" s="16"/>
      <c r="G139" s="16"/>
      <c r="H139" s="16"/>
    </row>
    <row r="140" spans="1:8">
      <c r="A140" s="71" t="s">
        <v>366</v>
      </c>
      <c r="B140" s="79">
        <v>109.12</v>
      </c>
      <c r="C140" s="79"/>
      <c r="D140" s="79">
        <v>109.12</v>
      </c>
      <c r="E140" s="72"/>
      <c r="F140" s="16"/>
      <c r="G140" s="16"/>
      <c r="H140" s="16"/>
    </row>
    <row r="141" spans="1:8">
      <c r="A141" s="71" t="s">
        <v>367</v>
      </c>
      <c r="B141" s="79">
        <v>200</v>
      </c>
      <c r="C141" s="79"/>
      <c r="D141" s="79">
        <v>200</v>
      </c>
      <c r="E141" s="72"/>
      <c r="F141" s="16"/>
      <c r="G141" s="16"/>
      <c r="H141" s="16"/>
    </row>
    <row r="142" spans="1:8">
      <c r="A142" s="71" t="s">
        <v>368</v>
      </c>
      <c r="B142" s="79">
        <v>220.5</v>
      </c>
      <c r="C142" s="79"/>
      <c r="D142" s="79">
        <v>220.5</v>
      </c>
      <c r="E142" s="72"/>
      <c r="F142" s="16"/>
      <c r="G142" s="16"/>
      <c r="H142" s="16"/>
    </row>
    <row r="143" spans="1:8">
      <c r="A143" s="71" t="s">
        <v>369</v>
      </c>
      <c r="B143" s="79">
        <v>156.47999999999999</v>
      </c>
      <c r="C143" s="79">
        <v>26.08</v>
      </c>
      <c r="D143" s="79">
        <v>130.4</v>
      </c>
      <c r="E143" s="72"/>
      <c r="F143" s="16"/>
      <c r="G143" s="16"/>
      <c r="H143" s="16"/>
    </row>
    <row r="144" spans="1:8">
      <c r="A144" s="71" t="s">
        <v>370</v>
      </c>
      <c r="B144" s="79">
        <v>1692.57</v>
      </c>
      <c r="C144" s="79">
        <v>268.22000000000003</v>
      </c>
      <c r="D144" s="79">
        <v>1424.35</v>
      </c>
      <c r="E144" s="72"/>
      <c r="F144" s="16"/>
      <c r="G144" s="16"/>
      <c r="H144" s="16"/>
    </row>
    <row r="145" spans="1:8">
      <c r="A145" s="71"/>
      <c r="B145" s="72"/>
      <c r="C145" s="72"/>
      <c r="D145" s="72"/>
      <c r="E145" s="72"/>
      <c r="F145" s="16"/>
      <c r="G145" s="16"/>
      <c r="H145" s="16"/>
    </row>
    <row r="146" spans="1:8">
      <c r="A146" s="71"/>
      <c r="B146" s="72"/>
      <c r="C146" s="72"/>
      <c r="D146" s="72"/>
      <c r="E146" s="72"/>
      <c r="F146" s="16"/>
      <c r="G146" s="16"/>
      <c r="H146" s="16"/>
    </row>
    <row r="147" spans="1:8">
      <c r="A147" s="80"/>
      <c r="B147" s="72"/>
      <c r="C147" s="72"/>
      <c r="D147" s="72"/>
      <c r="E147" s="72"/>
      <c r="F147" s="16"/>
      <c r="G147" s="16"/>
      <c r="H147" s="16"/>
    </row>
    <row r="148" spans="1:8">
      <c r="A148" s="101" t="s">
        <v>371</v>
      </c>
      <c r="B148" s="102">
        <f t="array" ref="B148">SUM(E150:E163)</f>
        <v>974.21</v>
      </c>
      <c r="C148" s="103"/>
      <c r="D148" s="103"/>
      <c r="E148" s="103"/>
      <c r="F148" s="81"/>
      <c r="G148" s="2"/>
      <c r="H148" s="2"/>
    </row>
    <row r="149" spans="1:8">
      <c r="A149" s="101" t="s">
        <v>372</v>
      </c>
      <c r="B149" s="104" t="s">
        <v>373</v>
      </c>
      <c r="C149" s="104" t="s">
        <v>374</v>
      </c>
      <c r="D149" s="104" t="s">
        <v>375</v>
      </c>
      <c r="E149" s="104" t="s">
        <v>376</v>
      </c>
      <c r="F149" s="81"/>
      <c r="G149" s="2"/>
      <c r="H149" s="2"/>
    </row>
    <row r="150" spans="1:8">
      <c r="A150" s="105" t="s">
        <v>377</v>
      </c>
      <c r="B150" s="106" t="s">
        <v>378</v>
      </c>
      <c r="C150" s="106" t="s">
        <v>9</v>
      </c>
      <c r="D150" s="106" t="s">
        <v>0</v>
      </c>
      <c r="E150" s="102">
        <v>599.95000000000005</v>
      </c>
      <c r="F150" s="81"/>
      <c r="G150" s="2"/>
      <c r="H150" s="2"/>
    </row>
    <row r="151" spans="1:8">
      <c r="A151" s="105" t="s">
        <v>379</v>
      </c>
      <c r="B151" s="103">
        <v>428080013</v>
      </c>
      <c r="C151" s="106" t="s">
        <v>380</v>
      </c>
      <c r="D151" s="106" t="s">
        <v>381</v>
      </c>
      <c r="E151" s="102">
        <v>25.4</v>
      </c>
      <c r="F151" s="81"/>
      <c r="G151" s="2"/>
      <c r="H151" s="2"/>
    </row>
    <row r="152" spans="1:8">
      <c r="A152" s="105" t="s">
        <v>382</v>
      </c>
      <c r="B152" s="103">
        <v>650186252</v>
      </c>
      <c r="C152" s="106" t="s">
        <v>383</v>
      </c>
      <c r="D152" s="106" t="s">
        <v>384</v>
      </c>
      <c r="E152" s="102">
        <v>21.57</v>
      </c>
      <c r="F152" s="82" t="s">
        <v>385</v>
      </c>
      <c r="G152" s="2"/>
      <c r="H152" s="2"/>
    </row>
    <row r="153" spans="1:8">
      <c r="A153" s="105" t="s">
        <v>386</v>
      </c>
      <c r="B153" s="103">
        <v>434485050</v>
      </c>
      <c r="C153" s="106" t="s">
        <v>387</v>
      </c>
      <c r="D153" s="106" t="s">
        <v>388</v>
      </c>
      <c r="E153" s="102">
        <v>6.79</v>
      </c>
      <c r="F153" s="81"/>
      <c r="G153" s="2"/>
      <c r="H153" s="2"/>
    </row>
    <row r="154" spans="1:8">
      <c r="A154" s="105" t="s">
        <v>389</v>
      </c>
      <c r="B154" s="103">
        <v>817562908</v>
      </c>
      <c r="C154" s="106" t="s">
        <v>390</v>
      </c>
      <c r="D154" s="106" t="s">
        <v>384</v>
      </c>
      <c r="E154" s="102">
        <v>24.7</v>
      </c>
      <c r="F154" s="82" t="s">
        <v>391</v>
      </c>
      <c r="G154" s="2"/>
      <c r="H154" s="2"/>
    </row>
    <row r="155" spans="1:8">
      <c r="A155" s="105" t="s">
        <v>392</v>
      </c>
      <c r="B155" s="106" t="s">
        <v>393</v>
      </c>
      <c r="C155" s="106" t="s">
        <v>394</v>
      </c>
      <c r="D155" s="106" t="s">
        <v>384</v>
      </c>
      <c r="E155" s="102">
        <v>1.5</v>
      </c>
      <c r="F155" s="82" t="s">
        <v>395</v>
      </c>
      <c r="G155" s="2"/>
      <c r="H155" s="2"/>
    </row>
    <row r="156" spans="1:8">
      <c r="A156" s="105" t="s">
        <v>184</v>
      </c>
      <c r="B156" s="103">
        <v>293809286</v>
      </c>
      <c r="C156" s="106" t="s">
        <v>396</v>
      </c>
      <c r="D156" s="106" t="s">
        <v>8</v>
      </c>
      <c r="E156" s="102">
        <v>24</v>
      </c>
      <c r="F156" s="81"/>
      <c r="G156" s="2"/>
      <c r="H156" s="2"/>
    </row>
    <row r="157" spans="1:8">
      <c r="A157" s="105" t="s">
        <v>397</v>
      </c>
      <c r="B157" s="103">
        <v>293809286</v>
      </c>
      <c r="C157" s="106" t="s">
        <v>396</v>
      </c>
      <c r="D157" s="106" t="s">
        <v>8</v>
      </c>
      <c r="E157" s="102">
        <v>13.54</v>
      </c>
      <c r="F157" s="81"/>
      <c r="G157" s="2"/>
      <c r="H157" s="2"/>
    </row>
    <row r="158" spans="1:8">
      <c r="A158" s="105" t="s">
        <v>174</v>
      </c>
      <c r="B158" s="106" t="s">
        <v>398</v>
      </c>
      <c r="C158" s="106" t="s">
        <v>396</v>
      </c>
      <c r="D158" s="106" t="s">
        <v>0</v>
      </c>
      <c r="E158" s="102">
        <v>65.09</v>
      </c>
      <c r="F158" s="81"/>
      <c r="G158" s="2"/>
      <c r="H158" s="2"/>
    </row>
    <row r="159" spans="1:8">
      <c r="A159" s="105" t="s">
        <v>181</v>
      </c>
      <c r="B159" s="106" t="s">
        <v>399</v>
      </c>
      <c r="C159" s="106" t="s">
        <v>400</v>
      </c>
      <c r="D159" s="106" t="s">
        <v>170</v>
      </c>
      <c r="E159" s="102">
        <v>46.42</v>
      </c>
      <c r="F159" s="81"/>
      <c r="G159" s="2"/>
      <c r="H159" s="2"/>
    </row>
    <row r="160" spans="1:8">
      <c r="A160" s="105" t="s">
        <v>181</v>
      </c>
      <c r="B160" s="106" t="s">
        <v>399</v>
      </c>
      <c r="C160" s="106" t="s">
        <v>400</v>
      </c>
      <c r="D160" s="106" t="s">
        <v>170</v>
      </c>
      <c r="E160" s="102">
        <v>101.76</v>
      </c>
      <c r="F160" s="81"/>
      <c r="G160" s="2"/>
      <c r="H160" s="2"/>
    </row>
    <row r="161" spans="1:8">
      <c r="A161" s="105" t="s">
        <v>184</v>
      </c>
      <c r="B161" s="106" t="s">
        <v>399</v>
      </c>
      <c r="C161" s="106" t="s">
        <v>400</v>
      </c>
      <c r="D161" s="106" t="s">
        <v>170</v>
      </c>
      <c r="E161" s="102">
        <v>11.25</v>
      </c>
      <c r="F161" s="81"/>
      <c r="G161" s="2"/>
      <c r="H161" s="2"/>
    </row>
    <row r="162" spans="1:8">
      <c r="A162" s="105" t="s">
        <v>377</v>
      </c>
      <c r="B162" s="106" t="s">
        <v>401</v>
      </c>
      <c r="C162" s="106" t="s">
        <v>402</v>
      </c>
      <c r="D162" s="106" t="s">
        <v>170</v>
      </c>
      <c r="E162" s="102">
        <v>6.16</v>
      </c>
      <c r="F162" s="81"/>
      <c r="G162" s="2"/>
      <c r="H162" s="2"/>
    </row>
    <row r="163" spans="1:8">
      <c r="A163" s="105" t="s">
        <v>392</v>
      </c>
      <c r="B163" s="103">
        <v>199290219</v>
      </c>
      <c r="C163" s="106" t="s">
        <v>403</v>
      </c>
      <c r="D163" s="106" t="s">
        <v>83</v>
      </c>
      <c r="E163" s="102">
        <v>26.08</v>
      </c>
      <c r="F163" s="81"/>
      <c r="G163" s="2"/>
      <c r="H163" s="2"/>
    </row>
    <row r="164" spans="1:8">
      <c r="A164" s="83"/>
      <c r="B164" s="39"/>
      <c r="C164" s="39"/>
      <c r="D164" s="39"/>
      <c r="E164" s="84"/>
      <c r="F164" s="2"/>
      <c r="G164" s="2"/>
      <c r="H164" s="2"/>
    </row>
    <row r="165" spans="1:8">
      <c r="A165" s="17" t="s">
        <v>404</v>
      </c>
      <c r="B165" s="2">
        <v>684966762</v>
      </c>
      <c r="C165" s="7" t="s">
        <v>23</v>
      </c>
      <c r="D165" s="7" t="s">
        <v>405</v>
      </c>
      <c r="E165" s="85">
        <v>2.78</v>
      </c>
      <c r="F165" s="14"/>
      <c r="G165" s="2"/>
      <c r="H165" s="2"/>
    </row>
    <row r="166" spans="1:8">
      <c r="A166" s="17" t="s">
        <v>406</v>
      </c>
      <c r="B166" s="2">
        <v>684966762</v>
      </c>
      <c r="C166" s="7" t="s">
        <v>23</v>
      </c>
      <c r="D166" s="7" t="s">
        <v>405</v>
      </c>
      <c r="E166" s="85">
        <v>2.98</v>
      </c>
      <c r="F166" s="14"/>
      <c r="G166" s="2"/>
      <c r="H166" s="2"/>
    </row>
    <row r="167" spans="1:8">
      <c r="A167" s="17" t="s">
        <v>407</v>
      </c>
      <c r="B167" s="2">
        <v>684966762</v>
      </c>
      <c r="C167" s="7" t="s">
        <v>23</v>
      </c>
      <c r="D167" s="7" t="s">
        <v>405</v>
      </c>
      <c r="E167" s="85">
        <v>3.63</v>
      </c>
      <c r="F167" s="86"/>
      <c r="G167" s="2"/>
      <c r="H167" s="2"/>
    </row>
    <row r="168" spans="1:8">
      <c r="A168" s="17" t="s">
        <v>408</v>
      </c>
      <c r="B168" s="2">
        <v>684966762</v>
      </c>
      <c r="C168" s="7" t="s">
        <v>23</v>
      </c>
      <c r="D168" s="7" t="s">
        <v>405</v>
      </c>
      <c r="E168" s="85">
        <v>3.84</v>
      </c>
      <c r="F168" s="86"/>
      <c r="G168" s="2"/>
      <c r="H168" s="2"/>
    </row>
    <row r="169" spans="1:8">
      <c r="A169" s="17" t="s">
        <v>409</v>
      </c>
      <c r="B169" s="2">
        <v>684966762</v>
      </c>
      <c r="C169" s="7" t="s">
        <v>23</v>
      </c>
      <c r="D169" s="7" t="s">
        <v>405</v>
      </c>
      <c r="E169" s="85">
        <v>3.18</v>
      </c>
      <c r="F169" s="14"/>
      <c r="G169" s="2"/>
      <c r="H169" s="2"/>
    </row>
    <row r="170" spans="1:8">
      <c r="A170" s="17" t="s">
        <v>410</v>
      </c>
      <c r="B170" s="2">
        <v>684966762</v>
      </c>
      <c r="C170" s="7" t="s">
        <v>23</v>
      </c>
      <c r="D170" s="7" t="s">
        <v>405</v>
      </c>
      <c r="E170" s="85">
        <v>3.02</v>
      </c>
      <c r="F170" s="14"/>
      <c r="G170" s="2"/>
      <c r="H170" s="2"/>
    </row>
    <row r="171" spans="1:8">
      <c r="A171" s="17" t="s">
        <v>165</v>
      </c>
      <c r="B171" s="2">
        <v>684966762</v>
      </c>
      <c r="C171" s="7" t="s">
        <v>23</v>
      </c>
      <c r="D171" s="7" t="s">
        <v>405</v>
      </c>
      <c r="E171" s="85">
        <v>2.48</v>
      </c>
      <c r="F171" s="86"/>
      <c r="G171" s="2"/>
      <c r="H171" s="2"/>
    </row>
    <row r="172" spans="1:8">
      <c r="A172" s="17" t="s">
        <v>411</v>
      </c>
      <c r="B172" s="2">
        <v>684966762</v>
      </c>
      <c r="C172" s="7" t="s">
        <v>23</v>
      </c>
      <c r="D172" s="7" t="s">
        <v>405</v>
      </c>
      <c r="E172" s="85">
        <v>3.43</v>
      </c>
      <c r="F172" s="14"/>
      <c r="G172" s="2"/>
      <c r="H172" s="2"/>
    </row>
    <row r="173" spans="1:8">
      <c r="A173" s="17" t="s">
        <v>220</v>
      </c>
      <c r="B173" s="2">
        <v>684966762</v>
      </c>
      <c r="C173" s="7" t="s">
        <v>23</v>
      </c>
      <c r="D173" s="7" t="s">
        <v>405</v>
      </c>
      <c r="E173" s="85">
        <v>2.58</v>
      </c>
      <c r="F173" s="14"/>
      <c r="G173" s="2"/>
      <c r="H173" s="2"/>
    </row>
    <row r="174" spans="1:8">
      <c r="A174" s="17" t="s">
        <v>412</v>
      </c>
      <c r="B174" s="2">
        <v>684966762</v>
      </c>
      <c r="C174" s="7" t="s">
        <v>23</v>
      </c>
      <c r="D174" s="7" t="s">
        <v>405</v>
      </c>
      <c r="E174" s="85">
        <v>2.63</v>
      </c>
      <c r="F174" s="14"/>
      <c r="G174" s="2"/>
      <c r="H174" s="2"/>
    </row>
    <row r="175" spans="1:8">
      <c r="A175" s="17" t="s">
        <v>413</v>
      </c>
      <c r="B175" s="2">
        <v>684966762</v>
      </c>
      <c r="C175" s="7" t="s">
        <v>23</v>
      </c>
      <c r="D175" s="7" t="s">
        <v>405</v>
      </c>
      <c r="E175" s="85">
        <v>2.97</v>
      </c>
      <c r="F175" s="14"/>
      <c r="G175" s="2"/>
      <c r="H175" s="2"/>
    </row>
    <row r="176" spans="1:8">
      <c r="A176" s="22"/>
      <c r="B176" s="2"/>
      <c r="C176" s="2"/>
      <c r="D176" s="2"/>
      <c r="E176" s="85"/>
      <c r="F176" s="14"/>
      <c r="G176" s="2"/>
      <c r="H176" s="2"/>
    </row>
    <row r="177" spans="1:8">
      <c r="A177" s="17" t="s">
        <v>404</v>
      </c>
      <c r="B177" s="2">
        <v>684966762</v>
      </c>
      <c r="C177" s="7" t="s">
        <v>22</v>
      </c>
      <c r="D177" s="7" t="s">
        <v>405</v>
      </c>
      <c r="E177" s="85">
        <v>3.94</v>
      </c>
      <c r="F177" s="14"/>
      <c r="G177" s="2"/>
      <c r="H177" s="2"/>
    </row>
    <row r="178" spans="1:8">
      <c r="A178" s="17" t="s">
        <v>406</v>
      </c>
      <c r="B178" s="2">
        <v>684966762</v>
      </c>
      <c r="C178" s="7" t="s">
        <v>22</v>
      </c>
      <c r="D178" s="7" t="s">
        <v>405</v>
      </c>
      <c r="E178" s="85">
        <v>1.04</v>
      </c>
      <c r="F178" s="14"/>
      <c r="G178" s="2"/>
      <c r="H178" s="2"/>
    </row>
    <row r="179" spans="1:8">
      <c r="A179" s="17" t="s">
        <v>407</v>
      </c>
      <c r="B179" s="2">
        <v>684966762</v>
      </c>
      <c r="C179" s="7" t="s">
        <v>22</v>
      </c>
      <c r="D179" s="7" t="s">
        <v>405</v>
      </c>
      <c r="E179" s="85">
        <v>0.44</v>
      </c>
      <c r="F179" s="14"/>
      <c r="G179" s="2"/>
      <c r="H179" s="2"/>
    </row>
    <row r="180" spans="1:8">
      <c r="A180" s="17" t="s">
        <v>408</v>
      </c>
      <c r="B180" s="2">
        <v>684966762</v>
      </c>
      <c r="C180" s="7" t="s">
        <v>22</v>
      </c>
      <c r="D180" s="7" t="s">
        <v>405</v>
      </c>
      <c r="E180" s="85">
        <v>1.25</v>
      </c>
      <c r="F180" s="14"/>
      <c r="G180" s="2"/>
      <c r="H180" s="2"/>
    </row>
    <row r="181" spans="1:8">
      <c r="A181" s="17" t="s">
        <v>409</v>
      </c>
      <c r="B181" s="2">
        <v>684966762</v>
      </c>
      <c r="C181" s="7" t="s">
        <v>22</v>
      </c>
      <c r="D181" s="7" t="s">
        <v>405</v>
      </c>
      <c r="E181" s="85">
        <v>1.92</v>
      </c>
      <c r="F181" s="14"/>
      <c r="G181" s="2"/>
      <c r="H181" s="2"/>
    </row>
    <row r="182" spans="1:8">
      <c r="A182" s="17" t="s">
        <v>410</v>
      </c>
      <c r="B182" s="2">
        <v>684966762</v>
      </c>
      <c r="C182" s="7" t="s">
        <v>22</v>
      </c>
      <c r="D182" s="7" t="s">
        <v>405</v>
      </c>
      <c r="E182" s="85">
        <v>1.37</v>
      </c>
      <c r="F182" s="14"/>
      <c r="G182" s="2"/>
      <c r="H182" s="2"/>
    </row>
    <row r="183" spans="1:8">
      <c r="A183" s="17" t="s">
        <v>165</v>
      </c>
      <c r="B183" s="2">
        <v>684966762</v>
      </c>
      <c r="C183" s="7" t="s">
        <v>22</v>
      </c>
      <c r="D183" s="7" t="s">
        <v>405</v>
      </c>
      <c r="E183" s="85">
        <v>0.99</v>
      </c>
      <c r="F183" s="14"/>
      <c r="G183" s="2"/>
      <c r="H183" s="2"/>
    </row>
    <row r="184" spans="1:8">
      <c r="A184" s="17" t="s">
        <v>411</v>
      </c>
      <c r="B184" s="2">
        <v>684966762</v>
      </c>
      <c r="C184" s="7" t="s">
        <v>22</v>
      </c>
      <c r="D184" s="7" t="s">
        <v>405</v>
      </c>
      <c r="E184" s="85">
        <v>1.38</v>
      </c>
      <c r="F184" s="14"/>
      <c r="G184" s="2"/>
      <c r="H184" s="2"/>
    </row>
    <row r="185" spans="1:8">
      <c r="A185" s="17" t="s">
        <v>220</v>
      </c>
      <c r="B185" s="2">
        <v>684966762</v>
      </c>
      <c r="C185" s="7" t="s">
        <v>22</v>
      </c>
      <c r="D185" s="7" t="s">
        <v>405</v>
      </c>
      <c r="E185" s="85">
        <v>5.23</v>
      </c>
      <c r="F185" s="14"/>
      <c r="G185" s="2"/>
      <c r="H185" s="2"/>
    </row>
    <row r="186" spans="1:8">
      <c r="A186" s="17" t="s">
        <v>412</v>
      </c>
      <c r="B186" s="2">
        <v>684966762</v>
      </c>
      <c r="C186" s="7" t="s">
        <v>22</v>
      </c>
      <c r="D186" s="7" t="s">
        <v>405</v>
      </c>
      <c r="E186" s="85">
        <v>8.5399999999999991</v>
      </c>
      <c r="F186" s="14"/>
      <c r="G186" s="2"/>
      <c r="H186" s="2"/>
    </row>
    <row r="187" spans="1:8">
      <c r="A187" s="17" t="s">
        <v>413</v>
      </c>
      <c r="B187" s="2">
        <v>684966762</v>
      </c>
      <c r="C187" s="7" t="s">
        <v>22</v>
      </c>
      <c r="D187" s="7" t="s">
        <v>405</v>
      </c>
      <c r="E187" s="85">
        <v>5.46</v>
      </c>
      <c r="F187" s="14"/>
      <c r="G187" s="2"/>
      <c r="H187" s="2"/>
    </row>
    <row r="188" spans="1:8">
      <c r="A188" s="2"/>
      <c r="B188" s="2"/>
      <c r="C188" s="2"/>
      <c r="D188" s="2"/>
      <c r="E188" s="87"/>
      <c r="F188" s="14"/>
      <c r="G188" s="2"/>
      <c r="H188" s="2"/>
    </row>
    <row r="189" spans="1:8">
      <c r="A189" s="17" t="s">
        <v>414</v>
      </c>
      <c r="B189" s="2">
        <v>785415601</v>
      </c>
      <c r="C189" s="7" t="s">
        <v>415</v>
      </c>
      <c r="D189" s="7" t="s">
        <v>0</v>
      </c>
      <c r="E189" s="87">
        <v>2.58</v>
      </c>
      <c r="F189" s="2"/>
      <c r="G189" s="2"/>
      <c r="H189" s="2"/>
    </row>
    <row r="190" spans="1:8">
      <c r="A190" s="17" t="s">
        <v>94</v>
      </c>
      <c r="B190" s="2">
        <v>785415601</v>
      </c>
      <c r="C190" s="7" t="s">
        <v>415</v>
      </c>
      <c r="D190" s="7" t="s">
        <v>0</v>
      </c>
      <c r="E190" s="87">
        <v>6.34</v>
      </c>
      <c r="F190" s="14"/>
      <c r="G190" s="2"/>
      <c r="H190" s="2"/>
    </row>
    <row r="191" spans="1:8">
      <c r="A191" s="17" t="s">
        <v>416</v>
      </c>
      <c r="B191" s="2">
        <v>785415601</v>
      </c>
      <c r="C191" s="7" t="s">
        <v>415</v>
      </c>
      <c r="D191" s="7" t="s">
        <v>0</v>
      </c>
      <c r="E191" s="87">
        <v>6.38</v>
      </c>
      <c r="F191" s="14"/>
      <c r="G191" s="2"/>
      <c r="H191" s="2"/>
    </row>
    <row r="192" spans="1:8">
      <c r="A192" s="17" t="s">
        <v>58</v>
      </c>
      <c r="B192" s="2">
        <v>785415601</v>
      </c>
      <c r="C192" s="7" t="s">
        <v>415</v>
      </c>
      <c r="D192" s="7" t="s">
        <v>0</v>
      </c>
      <c r="E192" s="87">
        <v>6.34</v>
      </c>
      <c r="F192" s="14"/>
      <c r="G192" s="2"/>
      <c r="H192" s="2"/>
    </row>
    <row r="193" spans="1:8">
      <c r="A193" s="17" t="s">
        <v>417</v>
      </c>
      <c r="B193" s="2">
        <v>785415601</v>
      </c>
      <c r="C193" s="7" t="s">
        <v>415</v>
      </c>
      <c r="D193" s="7" t="s">
        <v>0</v>
      </c>
      <c r="E193" s="87">
        <v>2.58</v>
      </c>
      <c r="F193" s="2"/>
      <c r="G193" s="2"/>
      <c r="H193" s="2"/>
    </row>
    <row r="194" spans="1:8">
      <c r="A194" s="17" t="s">
        <v>418</v>
      </c>
      <c r="B194" s="2">
        <v>785415601</v>
      </c>
      <c r="C194" s="7" t="s">
        <v>415</v>
      </c>
      <c r="D194" s="7" t="s">
        <v>0</v>
      </c>
      <c r="E194" s="87">
        <v>6.38</v>
      </c>
      <c r="F194" s="2"/>
      <c r="G194" s="2"/>
      <c r="H194" s="2"/>
    </row>
    <row r="195" spans="1:8">
      <c r="A195" s="17" t="s">
        <v>61</v>
      </c>
      <c r="B195" s="2">
        <v>785415601</v>
      </c>
      <c r="C195" s="7" t="s">
        <v>415</v>
      </c>
      <c r="D195" s="7" t="s">
        <v>0</v>
      </c>
      <c r="E195" s="87">
        <v>6.34</v>
      </c>
      <c r="F195" s="2"/>
      <c r="G195" s="2"/>
      <c r="H195" s="2"/>
    </row>
    <row r="196" spans="1:8">
      <c r="A196" s="17" t="s">
        <v>419</v>
      </c>
      <c r="B196" s="2">
        <v>785415601</v>
      </c>
      <c r="C196" s="7" t="s">
        <v>415</v>
      </c>
      <c r="D196" s="7" t="s">
        <v>0</v>
      </c>
      <c r="E196" s="87">
        <v>6.38</v>
      </c>
      <c r="F196" s="2"/>
      <c r="G196" s="2"/>
      <c r="H196" s="2"/>
    </row>
    <row r="197" spans="1:8">
      <c r="A197" s="17" t="s">
        <v>208</v>
      </c>
      <c r="B197" s="2">
        <v>785415601</v>
      </c>
      <c r="C197" s="7" t="s">
        <v>415</v>
      </c>
      <c r="D197" s="7" t="s">
        <v>0</v>
      </c>
      <c r="E197" s="87">
        <v>6.34</v>
      </c>
      <c r="F197" s="2"/>
      <c r="G197" s="2"/>
      <c r="H197" s="2"/>
    </row>
    <row r="198" spans="1:8">
      <c r="A198" s="17" t="s">
        <v>420</v>
      </c>
      <c r="B198" s="2">
        <v>785415601</v>
      </c>
      <c r="C198" s="7" t="s">
        <v>415</v>
      </c>
      <c r="D198" s="7" t="s">
        <v>0</v>
      </c>
      <c r="E198" s="87">
        <v>6.38</v>
      </c>
      <c r="F198" s="2"/>
      <c r="G198" s="2"/>
      <c r="H198" s="2"/>
    </row>
    <row r="199" spans="1:8">
      <c r="A199" s="17" t="s">
        <v>421</v>
      </c>
      <c r="B199" s="2">
        <v>785415601</v>
      </c>
      <c r="C199" s="7" t="s">
        <v>415</v>
      </c>
      <c r="D199" s="7" t="s">
        <v>0</v>
      </c>
      <c r="E199" s="87">
        <v>2.7</v>
      </c>
      <c r="F199" s="2"/>
      <c r="G199" s="2"/>
      <c r="H199" s="2"/>
    </row>
    <row r="200" spans="1:8">
      <c r="A200" s="17" t="s">
        <v>422</v>
      </c>
      <c r="B200" s="2">
        <v>785415601</v>
      </c>
      <c r="C200" s="7" t="s">
        <v>415</v>
      </c>
      <c r="D200" s="7" t="s">
        <v>0</v>
      </c>
      <c r="E200" s="88">
        <v>6.54</v>
      </c>
      <c r="F200" s="2"/>
      <c r="G200" s="2"/>
      <c r="H200" s="2"/>
    </row>
    <row r="201" spans="1:8">
      <c r="A201" s="13"/>
      <c r="B201" s="2"/>
      <c r="C201" s="2"/>
      <c r="D201" s="2"/>
      <c r="E201" s="30"/>
      <c r="F201" s="2"/>
      <c r="G201" s="2"/>
      <c r="H201" s="2"/>
    </row>
    <row r="202" spans="1:8">
      <c r="A202" s="17" t="s">
        <v>423</v>
      </c>
      <c r="B202" s="2">
        <v>742720153</v>
      </c>
      <c r="C202" s="7" t="s">
        <v>317</v>
      </c>
      <c r="D202" s="7" t="s">
        <v>424</v>
      </c>
      <c r="E202" s="12">
        <v>2.33</v>
      </c>
      <c r="F202" s="2"/>
      <c r="G202" s="2"/>
      <c r="H202" s="2"/>
    </row>
    <row r="203" spans="1:8">
      <c r="A203" s="17" t="s">
        <v>425</v>
      </c>
      <c r="B203" s="2">
        <v>789718944</v>
      </c>
      <c r="C203" s="7" t="s">
        <v>426</v>
      </c>
      <c r="D203" s="7" t="s">
        <v>83</v>
      </c>
      <c r="E203" s="87">
        <v>5.33</v>
      </c>
      <c r="F203" s="2"/>
      <c r="G203" s="2"/>
      <c r="H203" s="2"/>
    </row>
    <row r="204" spans="1:8">
      <c r="A204" s="17" t="s">
        <v>427</v>
      </c>
      <c r="B204" s="2">
        <v>797077669</v>
      </c>
      <c r="C204" s="7" t="s">
        <v>428</v>
      </c>
      <c r="D204" s="7" t="s">
        <v>424</v>
      </c>
      <c r="E204" s="87">
        <v>5.17</v>
      </c>
      <c r="F204" s="2"/>
      <c r="G204" s="2"/>
      <c r="H204" s="2"/>
    </row>
    <row r="205" spans="1:8">
      <c r="A205" s="17" t="s">
        <v>429</v>
      </c>
      <c r="B205" s="2">
        <v>199290219</v>
      </c>
      <c r="C205" s="7" t="s">
        <v>430</v>
      </c>
      <c r="D205" s="7" t="s">
        <v>0</v>
      </c>
      <c r="E205" s="87">
        <v>37.57</v>
      </c>
      <c r="F205" s="2"/>
      <c r="G205" s="2"/>
      <c r="H205" s="2"/>
    </row>
    <row r="206" spans="1:8">
      <c r="A206" s="17" t="s">
        <v>431</v>
      </c>
      <c r="B206" s="2">
        <v>449253139</v>
      </c>
      <c r="C206" s="7" t="s">
        <v>432</v>
      </c>
      <c r="D206" s="61" t="s">
        <v>106</v>
      </c>
      <c r="E206" s="12">
        <v>10.38</v>
      </c>
      <c r="F206" s="2"/>
      <c r="G206" s="2"/>
      <c r="H206" s="2"/>
    </row>
    <row r="207" spans="1:8">
      <c r="A207" s="17" t="s">
        <v>406</v>
      </c>
      <c r="B207" s="2">
        <v>190156570</v>
      </c>
      <c r="C207" s="7" t="s">
        <v>433</v>
      </c>
      <c r="D207" s="7" t="s">
        <v>434</v>
      </c>
      <c r="E207" s="87">
        <v>4.53</v>
      </c>
      <c r="F207" s="2"/>
      <c r="G207" s="2"/>
      <c r="H207" s="2"/>
    </row>
    <row r="208" spans="1:8">
      <c r="A208" s="17" t="s">
        <v>435</v>
      </c>
      <c r="B208" s="2">
        <v>721453461</v>
      </c>
      <c r="C208" s="7" t="s">
        <v>436</v>
      </c>
      <c r="D208" s="7" t="s">
        <v>424</v>
      </c>
      <c r="E208" s="87">
        <v>2.13</v>
      </c>
      <c r="F208" s="2"/>
      <c r="G208" s="2"/>
      <c r="H208" s="2"/>
    </row>
    <row r="209" spans="1:8">
      <c r="A209" s="17" t="s">
        <v>437</v>
      </c>
      <c r="B209" s="2">
        <v>250435923</v>
      </c>
      <c r="C209" s="7" t="s">
        <v>438</v>
      </c>
      <c r="D209" s="7" t="s">
        <v>424</v>
      </c>
      <c r="E209" s="87">
        <v>21.74</v>
      </c>
      <c r="F209" s="2"/>
      <c r="G209" s="2"/>
      <c r="H209" s="2"/>
    </row>
    <row r="210" spans="1:8">
      <c r="A210" s="17" t="s">
        <v>417</v>
      </c>
      <c r="B210" s="2">
        <v>876328389</v>
      </c>
      <c r="C210" s="7" t="s">
        <v>439</v>
      </c>
      <c r="D210" s="7" t="s">
        <v>440</v>
      </c>
      <c r="E210" s="87">
        <v>24</v>
      </c>
      <c r="F210" s="2"/>
      <c r="G210" s="2"/>
      <c r="H210" s="2"/>
    </row>
    <row r="211" spans="1:8">
      <c r="A211" s="17" t="s">
        <v>441</v>
      </c>
      <c r="B211" s="2">
        <v>232555575</v>
      </c>
      <c r="C211" s="7" t="s">
        <v>442</v>
      </c>
      <c r="D211" s="7" t="s">
        <v>443</v>
      </c>
      <c r="E211" s="87">
        <v>4.93</v>
      </c>
      <c r="F211" s="2"/>
      <c r="G211" s="2"/>
      <c r="H211" s="2"/>
    </row>
    <row r="212" spans="1:8">
      <c r="A212" s="17" t="s">
        <v>125</v>
      </c>
      <c r="B212" s="2">
        <v>387909826</v>
      </c>
      <c r="C212" s="7" t="s">
        <v>444</v>
      </c>
      <c r="D212" s="7" t="s">
        <v>445</v>
      </c>
      <c r="E212" s="87">
        <v>0.91</v>
      </c>
      <c r="F212" s="2"/>
      <c r="G212" s="2"/>
      <c r="H212" s="2"/>
    </row>
    <row r="213" spans="1:8">
      <c r="A213" s="17" t="s">
        <v>446</v>
      </c>
      <c r="B213" s="2">
        <v>408556737</v>
      </c>
      <c r="C213" s="7" t="s">
        <v>316</v>
      </c>
      <c r="D213" s="7" t="s">
        <v>445</v>
      </c>
      <c r="E213" s="87">
        <v>1</v>
      </c>
      <c r="F213" s="2"/>
      <c r="G213" s="2"/>
      <c r="H213" s="2"/>
    </row>
    <row r="214" spans="1:8">
      <c r="A214" s="17" t="s">
        <v>447</v>
      </c>
      <c r="B214" s="2">
        <v>742720153</v>
      </c>
      <c r="C214" s="7" t="s">
        <v>317</v>
      </c>
      <c r="D214" s="7" t="s">
        <v>445</v>
      </c>
      <c r="E214" s="87">
        <v>2.33</v>
      </c>
      <c r="F214" s="2"/>
      <c r="G214" s="2"/>
      <c r="H214" s="2"/>
    </row>
    <row r="215" spans="1:8">
      <c r="A215" s="17" t="s">
        <v>142</v>
      </c>
      <c r="B215" s="2">
        <v>115571387</v>
      </c>
      <c r="C215" s="7" t="s">
        <v>448</v>
      </c>
      <c r="D215" s="7" t="s">
        <v>83</v>
      </c>
      <c r="E215" s="87">
        <v>6.05</v>
      </c>
      <c r="F215" s="2"/>
      <c r="G215" s="2"/>
      <c r="H215" s="2"/>
    </row>
    <row r="216" spans="1:8">
      <c r="A216" s="17" t="s">
        <v>43</v>
      </c>
      <c r="B216" s="2">
        <v>207863204</v>
      </c>
      <c r="C216" s="7" t="s">
        <v>449</v>
      </c>
      <c r="D216" s="7" t="s">
        <v>440</v>
      </c>
      <c r="E216" s="87">
        <v>40</v>
      </c>
      <c r="F216" s="2"/>
      <c r="G216" s="2"/>
      <c r="H216" s="2"/>
    </row>
    <row r="217" spans="1:8">
      <c r="A217" s="17" t="s">
        <v>450</v>
      </c>
      <c r="B217" s="2">
        <v>129126032</v>
      </c>
      <c r="C217" s="7" t="s">
        <v>451</v>
      </c>
      <c r="D217" s="7" t="s">
        <v>452</v>
      </c>
      <c r="E217" s="87">
        <v>42.24</v>
      </c>
      <c r="F217" s="2"/>
      <c r="G217" s="2"/>
      <c r="H217" s="2"/>
    </row>
    <row r="218" spans="1:8">
      <c r="A218" s="17" t="s">
        <v>453</v>
      </c>
      <c r="B218" s="2">
        <v>733520850</v>
      </c>
      <c r="C218" s="7" t="s">
        <v>454</v>
      </c>
      <c r="D218" s="61" t="s">
        <v>455</v>
      </c>
      <c r="E218" s="12">
        <v>518.29999999999995</v>
      </c>
      <c r="F218" s="2"/>
      <c r="G218" s="2"/>
      <c r="H218" s="2"/>
    </row>
    <row r="219" spans="1:8">
      <c r="A219" s="17" t="s">
        <v>389</v>
      </c>
      <c r="B219" s="2">
        <v>250435923</v>
      </c>
      <c r="C219" s="7" t="s">
        <v>456</v>
      </c>
      <c r="D219" s="61" t="s">
        <v>424</v>
      </c>
      <c r="E219" s="12">
        <v>6.39</v>
      </c>
      <c r="F219" s="2"/>
      <c r="G219" s="2"/>
      <c r="H219" s="2"/>
    </row>
    <row r="220" spans="1:8">
      <c r="A220" s="17" t="s">
        <v>457</v>
      </c>
      <c r="B220" s="2">
        <v>863474793</v>
      </c>
      <c r="C220" s="7" t="s">
        <v>319</v>
      </c>
      <c r="D220" s="61" t="s">
        <v>458</v>
      </c>
      <c r="E220" s="12">
        <v>17.82</v>
      </c>
      <c r="F220" s="2"/>
      <c r="G220" s="2"/>
      <c r="H220" s="2"/>
    </row>
    <row r="221" spans="1:8">
      <c r="A221" s="17" t="s">
        <v>169</v>
      </c>
      <c r="B221" s="2">
        <v>143215014</v>
      </c>
      <c r="C221" s="7" t="s">
        <v>459</v>
      </c>
      <c r="D221" s="61" t="s">
        <v>424</v>
      </c>
      <c r="E221" s="12">
        <v>7.74</v>
      </c>
      <c r="F221" s="2"/>
      <c r="G221" s="2"/>
      <c r="H221" s="2"/>
    </row>
    <row r="222" spans="1:8">
      <c r="A222" s="17" t="s">
        <v>460</v>
      </c>
      <c r="B222" s="2">
        <v>186100481</v>
      </c>
      <c r="C222" s="7" t="s">
        <v>461</v>
      </c>
      <c r="D222" s="61" t="s">
        <v>424</v>
      </c>
      <c r="E222" s="12">
        <v>2</v>
      </c>
      <c r="F222" s="2"/>
      <c r="G222" s="2"/>
      <c r="H222" s="2"/>
    </row>
    <row r="223" spans="1:8">
      <c r="A223" s="17" t="s">
        <v>377</v>
      </c>
      <c r="B223" s="2">
        <v>408556737</v>
      </c>
      <c r="C223" s="7" t="s">
        <v>324</v>
      </c>
      <c r="D223" s="61" t="s">
        <v>83</v>
      </c>
      <c r="E223" s="12">
        <v>2.14</v>
      </c>
      <c r="F223" s="2"/>
      <c r="G223" s="2"/>
      <c r="H223" s="2"/>
    </row>
    <row r="224" spans="1:8">
      <c r="A224" s="17" t="s">
        <v>462</v>
      </c>
      <c r="B224" s="2">
        <v>946544201</v>
      </c>
      <c r="C224" s="7" t="s">
        <v>463</v>
      </c>
      <c r="D224" s="61" t="s">
        <v>83</v>
      </c>
      <c r="E224" s="12">
        <v>1.99</v>
      </c>
      <c r="F224" s="2"/>
      <c r="G224" s="2"/>
      <c r="H224" s="2"/>
    </row>
    <row r="225" spans="1:8">
      <c r="A225" s="17" t="s">
        <v>62</v>
      </c>
      <c r="B225" s="2">
        <v>834735513</v>
      </c>
      <c r="C225" s="7" t="s">
        <v>464</v>
      </c>
      <c r="D225" s="61" t="s">
        <v>424</v>
      </c>
      <c r="E225" s="12">
        <v>2.62</v>
      </c>
      <c r="F225" s="2"/>
      <c r="G225" s="2"/>
      <c r="H225" s="2"/>
    </row>
    <row r="226" spans="1:8">
      <c r="A226" s="17" t="s">
        <v>465</v>
      </c>
      <c r="B226" s="2">
        <v>450289842</v>
      </c>
      <c r="C226" s="7" t="s">
        <v>466</v>
      </c>
      <c r="D226" s="61" t="s">
        <v>0</v>
      </c>
      <c r="E226" s="12">
        <v>18.63</v>
      </c>
      <c r="F226" s="2"/>
      <c r="G226" s="2"/>
      <c r="H226" s="2"/>
    </row>
    <row r="227" spans="1:8">
      <c r="A227" s="17" t="s">
        <v>467</v>
      </c>
      <c r="B227" s="2">
        <v>226659933</v>
      </c>
      <c r="C227" s="7" t="s">
        <v>468</v>
      </c>
      <c r="D227" s="7" t="s">
        <v>424</v>
      </c>
      <c r="E227" s="12">
        <v>15</v>
      </c>
      <c r="F227" s="2"/>
      <c r="G227" s="2"/>
      <c r="H227" s="2"/>
    </row>
    <row r="228" spans="1:8">
      <c r="A228" s="17" t="s">
        <v>460</v>
      </c>
      <c r="B228" s="2">
        <v>742720153</v>
      </c>
      <c r="C228" s="7" t="s">
        <v>469</v>
      </c>
      <c r="D228" s="7" t="s">
        <v>424</v>
      </c>
      <c r="E228" s="2">
        <v>0.91</v>
      </c>
      <c r="F228" s="2"/>
      <c r="G228" s="87">
        <f t="array" ref="G228">SUM(E150:E231)</f>
        <v>1927.0800000000002</v>
      </c>
      <c r="H228" s="2"/>
    </row>
    <row r="229" spans="1:8">
      <c r="A229" s="17" t="s">
        <v>470</v>
      </c>
      <c r="B229" s="2">
        <v>204339143</v>
      </c>
      <c r="C229" s="7" t="s">
        <v>471</v>
      </c>
      <c r="D229" s="7" t="s">
        <v>83</v>
      </c>
      <c r="E229" s="2">
        <v>18.329999999999998</v>
      </c>
      <c r="F229" s="2"/>
      <c r="G229" s="2"/>
      <c r="H229" s="2"/>
    </row>
    <row r="230" spans="1:8">
      <c r="A230" s="2"/>
      <c r="B230" s="2"/>
      <c r="C230" s="2"/>
      <c r="D230" s="2"/>
      <c r="E230" s="2"/>
      <c r="F230" s="2"/>
      <c r="G230" s="2"/>
      <c r="H230" s="2"/>
    </row>
    <row r="231" spans="1:8">
      <c r="A231" s="13"/>
      <c r="B231" s="2"/>
      <c r="C231" s="2"/>
      <c r="D231" s="2"/>
      <c r="E231" s="87"/>
      <c r="F231" s="2"/>
      <c r="G231" s="2"/>
      <c r="H231" s="2"/>
    </row>
  </sheetData>
  <mergeCells count="4">
    <mergeCell ref="G8:H8"/>
    <mergeCell ref="F33:G33"/>
    <mergeCell ref="E62:F62"/>
    <mergeCell ref="E95:F9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ARC bank 2025-6 (reordered)</vt:lpstr>
      <vt:lpstr>ARC annual accounts summary</vt:lpstr>
      <vt:lpstr>ARC bank 2025-6</vt:lpstr>
      <vt:lpstr>ARC workings 2025-26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Chris H</cp:lastModifiedBy>
  <dcterms:created xsi:type="dcterms:W3CDTF">2026-04-29T10:38:12Z</dcterms:created>
  <dcterms:modified xsi:type="dcterms:W3CDTF">2026-05-07T16:47:34Z</dcterms:modified>
</cp:coreProperties>
</file>